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21" documentId="8_{0E43447B-3BAF-4C2A-ACC7-45361BAEEEFD}" xr6:coauthVersionLast="47" xr6:coauthVersionMax="47" xr10:uidLastSave="{CAD315A9-CF53-4E7C-A8FD-B33FF27FA788}"/>
  <bookViews>
    <workbookView xWindow="5964" yWindow="300" windowWidth="23124" windowHeight="11772" activeTab="1" xr2:uid="{23EACFED-9DDB-4012-9719-F5816363189E}"/>
  </bookViews>
  <sheets>
    <sheet name="Population Mean" sheetId="1" r:id="rId1"/>
    <sheet name="Estimating Dist and Mean" sheetId="2" r:id="rId2"/>
  </sheets>
  <definedNames>
    <definedName name="ColumnSum" localSheetId="1">_xlfn.LAMBDA(_xlpm.array, _xlfn.BYCOL(_xlpm.array, _xlfn.LAMBDA(_xlpm.a, SUM(_xlpm.a))))</definedName>
    <definedName name="ColumnSum">_xlfn.LAMBDA(_xlpm.array, _xlfn.BYCOL(_xlpm.array, _xlfn.LAMBDA(_xlpm.a, SUM(_xlpm.a))))</definedName>
    <definedName name="HDR_PRNG" localSheetId="1">_xlfn.LAMBDA(_xlpm.trialID,_xlpm.varID,_xlpm.timeID, ((MOD((MOD(MOD(999999999999989,MOD(_xlpm.trialID*2499997+_xlpm.varID*1800451+_xlpm.timeID*2000371,7450589)*4658+7450581)*383,99991)*7440893+MOD(MOD(999999999999989,MOD(_xlpm.trialID*2246527+_xlpm.varID*2399993+_xlpm.timeID*2100869,7450987)*7580+7560584)*17669,7440893))*1343,4294967296))+0.5)/2^32)</definedName>
    <definedName name="HDR_PRNG">_xlfn.LAMBDA(_xlpm.trialID,_xlpm.varID,_xlpm.timeID, ((MOD((MOD(MOD(999999999999989,MOD(_xlpm.trialID*2499997+_xlpm.varID*1800451+_xlpm.timeID*2000371,7450589)*4658+7450581)*383,99991)*7440893+MOD(MOD(999999999999989,MOD(_xlpm.trialID*2246527+_xlpm.varID*2399993+_xlpm.timeID*2100869,7450987)*7580+7560584)*17669,7440893))*1343,4294967296))+0.5)/2^32)</definedName>
    <definedName name="PercentComplete" localSheetId="1">PercentCompleteBeyond*PeriodInPlan</definedName>
    <definedName name="PercentComplete">PercentCompleteBeyond*PeriodInPlan</definedName>
    <definedName name="PM_DfltBins">10</definedName>
    <definedName name="PM_Index" localSheetId="1">'Estimating Dist and Mean'!$B$6</definedName>
    <definedName name="PM_InitialVariableID">3019482</definedName>
    <definedName name="PM_local_library">TRUE</definedName>
    <definedName name="PM_MaxBins">100</definedName>
    <definedName name="PM_random_mode">TRUE</definedName>
    <definedName name="PM_sparklinesForInputs" hidden="1">TRUE</definedName>
    <definedName name="PM_sparklinesForOutputs" hidden="1">TRUE</definedName>
    <definedName name="PM_sparklinesIONumberOfBins" hidden="1">10</definedName>
    <definedName name="PM_Trials">1000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 i="2" l="1" a="1"/>
  <c r="Q31" i="2" s="1"/>
  <c r="Q32" i="2" a="1"/>
  <c r="Q32" i="2" s="1"/>
  <c r="Q33" i="2" a="1"/>
  <c r="Q33" i="2" s="1"/>
  <c r="Q34" i="2" a="1"/>
  <c r="Q34" i="2" s="1"/>
  <c r="Q35" i="2" a="1"/>
  <c r="Q35" i="2" s="1"/>
  <c r="Q36" i="2" a="1"/>
  <c r="Q36" i="2" s="1"/>
  <c r="Q37" i="2" a="1"/>
  <c r="Q37" i="2" s="1"/>
  <c r="Q38" i="2" a="1"/>
  <c r="Q38" i="2" s="1"/>
  <c r="Q39" i="2" a="1"/>
  <c r="Q39" i="2" s="1"/>
  <c r="Q40" i="2" a="1"/>
  <c r="Q40" i="2" s="1"/>
  <c r="Q41" i="2" a="1"/>
  <c r="Q41" i="2" s="1"/>
  <c r="Q42" i="2" a="1"/>
  <c r="Q42" i="2" s="1"/>
  <c r="Q43" i="2" a="1"/>
  <c r="Q43" i="2" s="1"/>
  <c r="Q44" i="2" a="1"/>
  <c r="Q44" i="2" s="1"/>
  <c r="Q45" i="2" a="1"/>
  <c r="Q45" i="2" s="1"/>
  <c r="Q46" i="2" a="1"/>
  <c r="Q46" i="2" s="1"/>
  <c r="Q47" i="2" a="1"/>
  <c r="Q47" i="2" s="1"/>
  <c r="Q48" i="2" a="1"/>
  <c r="Q48" i="2" s="1"/>
  <c r="Q49" i="2" a="1"/>
  <c r="Q49" i="2" s="1"/>
  <c r="Q50" i="2" a="1"/>
  <c r="Q50" i="2" s="1"/>
  <c r="Q51" i="2" a="1"/>
  <c r="Q51" i="2" s="1"/>
  <c r="Q52" i="2" a="1"/>
  <c r="Q52" i="2" s="1"/>
  <c r="Q53" i="2" a="1"/>
  <c r="Q53" i="2" s="1"/>
  <c r="Q54" i="2" a="1"/>
  <c r="Q54" i="2" s="1"/>
  <c r="Q55" i="2" a="1"/>
  <c r="Q55" i="2" s="1"/>
  <c r="Q56" i="2" a="1"/>
  <c r="Q56" i="2" s="1"/>
  <c r="Q57" i="2" a="1"/>
  <c r="Q57" i="2" s="1"/>
  <c r="Q58" i="2" a="1"/>
  <c r="Q58" i="2" s="1"/>
  <c r="Q59" i="2" a="1"/>
  <c r="Q59" i="2" s="1"/>
  <c r="Q60" i="2" a="1"/>
  <c r="Q60" i="2" s="1"/>
  <c r="Q61" i="2" a="1"/>
  <c r="Q61" i="2" s="1"/>
  <c r="Q62" i="2" a="1"/>
  <c r="Q62" i="2" s="1"/>
  <c r="Q63" i="2" a="1"/>
  <c r="Q63" i="2" s="1"/>
  <c r="Q64" i="2" a="1"/>
  <c r="Q64" i="2" s="1"/>
  <c r="Q65" i="2" a="1"/>
  <c r="Q65" i="2" s="1"/>
  <c r="Q66" i="2" a="1"/>
  <c r="Q66" i="2" s="1"/>
  <c r="Q67" i="2" a="1"/>
  <c r="Q67" i="2" s="1"/>
  <c r="Q68" i="2" a="1"/>
  <c r="Q68" i="2" s="1"/>
  <c r="Q69" i="2" a="1"/>
  <c r="Q69" i="2" s="1"/>
  <c r="Q70" i="2" a="1"/>
  <c r="Q70" i="2" s="1"/>
  <c r="Q71" i="2" a="1"/>
  <c r="Q71" i="2" s="1"/>
  <c r="Q72" i="2" a="1"/>
  <c r="Q72" i="2" s="1"/>
  <c r="Q73" i="2" a="1"/>
  <c r="Q73" i="2" s="1"/>
  <c r="Q74" i="2" a="1"/>
  <c r="Q74" i="2" s="1"/>
  <c r="Q75" i="2" a="1"/>
  <c r="Q75" i="2" s="1"/>
  <c r="Q76" i="2" a="1"/>
  <c r="Q76" i="2" s="1"/>
  <c r="Q77" i="2" a="1"/>
  <c r="Q77" i="2" s="1"/>
  <c r="Q78" i="2" a="1"/>
  <c r="Q78" i="2" s="1"/>
  <c r="Q79" i="2" a="1"/>
  <c r="Q79" i="2" s="1"/>
  <c r="Q80" i="2" a="1"/>
  <c r="Q80" i="2" s="1"/>
  <c r="Q81" i="2" a="1"/>
  <c r="Q81" i="2" s="1"/>
  <c r="Q82" i="2" a="1"/>
  <c r="Q82" i="2" s="1"/>
  <c r="Q83" i="2" a="1"/>
  <c r="Q83" i="2" s="1"/>
  <c r="Q84" i="2" a="1"/>
  <c r="Q84" i="2" s="1"/>
  <c r="Q85" i="2" a="1"/>
  <c r="Q85" i="2" s="1"/>
  <c r="Q86" i="2" a="1"/>
  <c r="Q86" i="2" s="1"/>
  <c r="Q87" i="2" a="1"/>
  <c r="Q87" i="2" s="1"/>
  <c r="Q88" i="2" a="1"/>
  <c r="Q88" i="2" s="1"/>
  <c r="Q89" i="2" a="1"/>
  <c r="Q89" i="2" s="1"/>
  <c r="Q90" i="2" a="1"/>
  <c r="Q90" i="2" s="1"/>
  <c r="Q91" i="2" a="1"/>
  <c r="Q91" i="2" s="1"/>
  <c r="Q92" i="2" a="1"/>
  <c r="Q92" i="2" s="1"/>
  <c r="Q93" i="2" a="1"/>
  <c r="Q93" i="2" s="1"/>
  <c r="Q94" i="2" a="1"/>
  <c r="Q94" i="2" s="1"/>
  <c r="Q95" i="2" a="1"/>
  <c r="Q95" i="2" s="1"/>
  <c r="Q96" i="2" a="1"/>
  <c r="Q96" i="2" s="1"/>
  <c r="Q97" i="2" a="1"/>
  <c r="Q97" i="2" s="1"/>
  <c r="Q98" i="2" a="1"/>
  <c r="Q98" i="2" s="1"/>
  <c r="Q99" i="2" a="1"/>
  <c r="Q99" i="2" s="1"/>
  <c r="Q100" i="2" a="1"/>
  <c r="Q100" i="2" s="1"/>
  <c r="Q101" i="2" a="1"/>
  <c r="Q101" i="2" s="1"/>
  <c r="Q102" i="2" a="1"/>
  <c r="Q102" i="2" s="1"/>
  <c r="Q103" i="2" a="1"/>
  <c r="Q103" i="2" s="1"/>
  <c r="Q104" i="2" a="1"/>
  <c r="Q104" i="2" s="1"/>
  <c r="Q105" i="2" a="1"/>
  <c r="Q105" i="2" s="1"/>
  <c r="Q106" i="2" a="1"/>
  <c r="Q106" i="2" s="1"/>
  <c r="Q107" i="2" a="1"/>
  <c r="Q107" i="2" s="1"/>
  <c r="Q108" i="2" a="1"/>
  <c r="Q108" i="2" s="1"/>
  <c r="Q109" i="2" a="1"/>
  <c r="Q109" i="2" s="1"/>
  <c r="Q110" i="2" a="1"/>
  <c r="Q110" i="2" s="1"/>
  <c r="Q111" i="2" a="1"/>
  <c r="Q111" i="2" s="1"/>
  <c r="Q112" i="2" a="1"/>
  <c r="Q112" i="2" s="1"/>
  <c r="Q113" i="2" a="1"/>
  <c r="Q113" i="2" s="1"/>
  <c r="Q114" i="2" a="1"/>
  <c r="Q114" i="2" s="1"/>
  <c r="Q115" i="2" a="1"/>
  <c r="Q115" i="2" s="1"/>
  <c r="Q116" i="2" a="1"/>
  <c r="Q116" i="2" s="1"/>
  <c r="Q117" i="2" a="1"/>
  <c r="Q117" i="2" s="1"/>
  <c r="Q118" i="2" a="1"/>
  <c r="Q118" i="2" s="1"/>
  <c r="Q119" i="2" a="1"/>
  <c r="Q119" i="2" s="1"/>
  <c r="Q120" i="2" a="1"/>
  <c r="Q120" i="2" s="1"/>
  <c r="Q121" i="2" a="1"/>
  <c r="Q121" i="2" s="1"/>
  <c r="Q122" i="2" a="1"/>
  <c r="Q122" i="2" s="1"/>
  <c r="Q123" i="2" a="1"/>
  <c r="Q123" i="2" s="1"/>
  <c r="Q124" i="2" a="1"/>
  <c r="Q124" i="2" s="1"/>
  <c r="Q125" i="2" a="1"/>
  <c r="Q125" i="2" s="1"/>
  <c r="Q126" i="2" a="1"/>
  <c r="Q126" i="2" s="1"/>
  <c r="Q127" i="2" a="1"/>
  <c r="Q127" i="2" s="1"/>
  <c r="Q128" i="2" a="1"/>
  <c r="Q128" i="2" s="1"/>
  <c r="Q129" i="2" a="1"/>
  <c r="Q129" i="2" s="1"/>
  <c r="Q130" i="2" a="1"/>
  <c r="Q130" i="2" s="1"/>
  <c r="Q131" i="2" a="1"/>
  <c r="Q131" i="2" s="1"/>
  <c r="Q132" i="2" a="1"/>
  <c r="Q132" i="2" s="1"/>
  <c r="Q133" i="2" a="1"/>
  <c r="Q133" i="2" s="1"/>
  <c r="Q134" i="2" a="1"/>
  <c r="Q134" i="2" s="1"/>
  <c r="Q135" i="2" a="1"/>
  <c r="Q135" i="2" s="1"/>
  <c r="Q136" i="2" a="1"/>
  <c r="Q136" i="2" s="1"/>
  <c r="Q137" i="2" a="1"/>
  <c r="Q137" i="2" s="1"/>
  <c r="Q138" i="2" a="1"/>
  <c r="Q138" i="2" s="1"/>
  <c r="Q139" i="2" a="1"/>
  <c r="Q139" i="2" s="1"/>
  <c r="Q140" i="2" a="1"/>
  <c r="Q140" i="2" s="1"/>
  <c r="Q141" i="2" a="1"/>
  <c r="Q141" i="2" s="1"/>
  <c r="Q142" i="2" a="1"/>
  <c r="Q142" i="2" s="1"/>
  <c r="Q143" i="2" a="1"/>
  <c r="Q143" i="2" s="1"/>
  <c r="Q144" i="2" a="1"/>
  <c r="Q144" i="2" s="1"/>
  <c r="Q145" i="2" a="1"/>
  <c r="Q145" i="2" s="1"/>
  <c r="Q146" i="2" a="1"/>
  <c r="Q146" i="2" s="1"/>
  <c r="Q147" i="2" a="1"/>
  <c r="Q147" i="2" s="1"/>
  <c r="Q148" i="2" a="1"/>
  <c r="Q148" i="2" s="1"/>
  <c r="Q149" i="2" a="1"/>
  <c r="Q149" i="2" s="1"/>
  <c r="Q150" i="2" a="1"/>
  <c r="Q150" i="2" s="1"/>
  <c r="Q151" i="2" a="1"/>
  <c r="Q151" i="2" s="1"/>
  <c r="Q152" i="2" a="1"/>
  <c r="Q152" i="2" s="1"/>
  <c r="Q153" i="2" a="1"/>
  <c r="Q153" i="2" s="1"/>
  <c r="Q154" i="2" a="1"/>
  <c r="Q154" i="2" s="1"/>
  <c r="Q155" i="2" a="1"/>
  <c r="Q155" i="2" s="1"/>
  <c r="Q156" i="2" a="1"/>
  <c r="Q156" i="2" s="1"/>
  <c r="Q157" i="2" a="1"/>
  <c r="Q157" i="2" s="1"/>
  <c r="Q158" i="2" a="1"/>
  <c r="Q158" i="2" s="1"/>
  <c r="Q159" i="2" a="1"/>
  <c r="Q159" i="2" s="1"/>
  <c r="Q160" i="2" a="1"/>
  <c r="Q160" i="2" s="1"/>
  <c r="Q161" i="2" a="1"/>
  <c r="Q161" i="2" s="1"/>
  <c r="Q162" i="2" a="1"/>
  <c r="Q162" i="2" s="1"/>
  <c r="Q163" i="2" a="1"/>
  <c r="Q163" i="2" s="1"/>
  <c r="Q164" i="2" a="1"/>
  <c r="Q164" i="2" s="1"/>
  <c r="Q165" i="2" a="1"/>
  <c r="Q165" i="2" s="1"/>
  <c r="Q166" i="2" a="1"/>
  <c r="Q166" i="2" s="1"/>
  <c r="Q167" i="2" a="1"/>
  <c r="Q167" i="2" s="1"/>
  <c r="Q168" i="2" a="1"/>
  <c r="Q168" i="2" s="1"/>
  <c r="Q169" i="2" a="1"/>
  <c r="Q169" i="2" s="1"/>
  <c r="Q170" i="2" a="1"/>
  <c r="Q170" i="2" s="1"/>
  <c r="Q171" i="2" a="1"/>
  <c r="Q171" i="2" s="1"/>
  <c r="Q172" i="2" a="1"/>
  <c r="Q172" i="2" s="1"/>
  <c r="Q173" i="2" a="1"/>
  <c r="Q173" i="2" s="1"/>
  <c r="Q174" i="2" a="1"/>
  <c r="Q174" i="2" s="1"/>
  <c r="Q175" i="2" a="1"/>
  <c r="Q175" i="2" s="1"/>
  <c r="Q176" i="2" a="1"/>
  <c r="Q176" i="2" s="1"/>
  <c r="Q177" i="2" a="1"/>
  <c r="Q177" i="2" s="1"/>
  <c r="Q178" i="2" a="1"/>
  <c r="Q178" i="2" s="1"/>
  <c r="Q179" i="2" a="1"/>
  <c r="Q179" i="2" s="1"/>
  <c r="Q180" i="2" a="1"/>
  <c r="Q180" i="2" s="1"/>
  <c r="Q181" i="2" a="1"/>
  <c r="Q181" i="2" s="1"/>
  <c r="Q182" i="2" a="1"/>
  <c r="Q182" i="2" s="1"/>
  <c r="Q183" i="2" a="1"/>
  <c r="Q183" i="2" s="1"/>
  <c r="Q184" i="2" a="1"/>
  <c r="Q184" i="2" s="1"/>
  <c r="Q185" i="2" a="1"/>
  <c r="Q185" i="2" s="1"/>
  <c r="Q186" i="2" a="1"/>
  <c r="Q186" i="2" s="1"/>
  <c r="Q187" i="2" a="1"/>
  <c r="Q187" i="2" s="1"/>
  <c r="Q188" i="2" a="1"/>
  <c r="Q188" i="2" s="1"/>
  <c r="Q189" i="2" a="1"/>
  <c r="Q189" i="2" s="1"/>
  <c r="Q190" i="2" a="1"/>
  <c r="Q190" i="2" s="1"/>
  <c r="Q191" i="2" a="1"/>
  <c r="Q191" i="2" s="1"/>
  <c r="Q192" i="2" a="1"/>
  <c r="Q192" i="2" s="1"/>
  <c r="Q193" i="2" a="1"/>
  <c r="Q193" i="2" s="1"/>
  <c r="Q194" i="2" a="1"/>
  <c r="Q194" i="2" s="1"/>
  <c r="Q195" i="2" a="1"/>
  <c r="Q195" i="2" s="1"/>
  <c r="Q196" i="2" a="1"/>
  <c r="Q196" i="2" s="1"/>
  <c r="Q197" i="2" a="1"/>
  <c r="Q197" i="2" s="1"/>
  <c r="Q198" i="2" a="1"/>
  <c r="Q198" i="2" s="1"/>
  <c r="Q199" i="2" a="1"/>
  <c r="Q199" i="2" s="1"/>
  <c r="Q200" i="2" a="1"/>
  <c r="Q200" i="2" s="1"/>
  <c r="Q201" i="2" a="1"/>
  <c r="Q201" i="2" s="1"/>
  <c r="Q202" i="2" a="1"/>
  <c r="Q202" i="2" s="1"/>
  <c r="Q203" i="2" a="1"/>
  <c r="Q203" i="2" s="1"/>
  <c r="Q204" i="2" a="1"/>
  <c r="Q204" i="2" s="1"/>
  <c r="Q205" i="2" a="1"/>
  <c r="Q205" i="2" s="1"/>
  <c r="Q206" i="2" a="1"/>
  <c r="Q206" i="2" s="1"/>
  <c r="Q207" i="2" a="1"/>
  <c r="Q207" i="2" s="1"/>
  <c r="Q208" i="2" a="1"/>
  <c r="Q208" i="2" s="1"/>
  <c r="Q209" i="2" a="1"/>
  <c r="Q209" i="2" s="1"/>
  <c r="Q210" i="2" a="1"/>
  <c r="Q210" i="2" s="1"/>
  <c r="Q211" i="2" a="1"/>
  <c r="Q211" i="2" s="1"/>
  <c r="Q212" i="2" a="1"/>
  <c r="Q212" i="2" s="1"/>
  <c r="Q213" i="2" a="1"/>
  <c r="Q213" i="2" s="1"/>
  <c r="Q214" i="2" a="1"/>
  <c r="Q214" i="2" s="1"/>
  <c r="Q215" i="2" a="1"/>
  <c r="Q215" i="2" s="1"/>
  <c r="Q216" i="2" a="1"/>
  <c r="Q216" i="2" s="1"/>
  <c r="Q217" i="2" a="1"/>
  <c r="Q217" i="2" s="1"/>
  <c r="Q218" i="2" a="1"/>
  <c r="Q218" i="2" s="1"/>
  <c r="Q219" i="2" a="1"/>
  <c r="Q219" i="2" s="1"/>
  <c r="Q220" i="2" a="1"/>
  <c r="Q220" i="2" s="1"/>
  <c r="Q221" i="2" a="1"/>
  <c r="Q221" i="2" s="1"/>
  <c r="Q222" i="2" a="1"/>
  <c r="Q222" i="2" s="1"/>
  <c r="Q223" i="2" a="1"/>
  <c r="Q223" i="2" s="1"/>
  <c r="Q224" i="2" a="1"/>
  <c r="Q224" i="2" s="1"/>
  <c r="Q225" i="2" a="1"/>
  <c r="Q225" i="2" s="1"/>
  <c r="Q226" i="2" a="1"/>
  <c r="Q226" i="2" s="1"/>
  <c r="Q227" i="2" a="1"/>
  <c r="Q227" i="2" s="1"/>
  <c r="Q228" i="2" a="1"/>
  <c r="Q228" i="2" s="1"/>
  <c r="Q229" i="2" a="1"/>
  <c r="Q229" i="2" s="1"/>
  <c r="Q30" i="2" a="1"/>
  <c r="Q30" i="2" s="1"/>
  <c r="C30" i="2" a="1"/>
  <c r="C30" i="2" s="1"/>
  <c r="B21" i="2" a="1"/>
  <c r="B21" i="2" s="1"/>
  <c r="A13" i="2" a="1"/>
  <c r="A13" i="2" s="1"/>
  <c r="H30" i="2"/>
  <c r="H31" i="2" s="1"/>
  <c r="P30" i="2"/>
  <c r="O30" i="2"/>
  <c r="N30" i="2"/>
  <c r="M30" i="2"/>
  <c r="AE17" i="2"/>
  <c r="AD17" i="2"/>
  <c r="AC17" i="2"/>
  <c r="AB17" i="2"/>
  <c r="AA17" i="2"/>
  <c r="Z17" i="2"/>
  <c r="Y17" i="2"/>
  <c r="X17" i="2"/>
  <c r="W17" i="2"/>
  <c r="B26" i="2" s="1" a="1"/>
  <c r="B26" i="2" s="1"/>
  <c r="V17" i="2"/>
  <c r="G103" i="1"/>
  <c r="H103" i="1" s="1"/>
  <c r="G102" i="1"/>
  <c r="H102" i="1" s="1"/>
  <c r="G101" i="1"/>
  <c r="H101" i="1" s="1"/>
  <c r="G100" i="1"/>
  <c r="G99" i="1"/>
  <c r="H100" i="1" s="1"/>
  <c r="G98" i="1"/>
  <c r="H98" i="1" s="1"/>
  <c r="H97" i="1"/>
  <c r="G97" i="1"/>
  <c r="H96" i="1"/>
  <c r="G96" i="1"/>
  <c r="G95" i="1"/>
  <c r="H95" i="1" s="1"/>
  <c r="H94" i="1"/>
  <c r="G94" i="1"/>
  <c r="G93" i="1"/>
  <c r="G92" i="1"/>
  <c r="H91" i="1"/>
  <c r="G91" i="1"/>
  <c r="G90" i="1"/>
  <c r="G89" i="1"/>
  <c r="G88" i="1"/>
  <c r="G87" i="1"/>
  <c r="H88" i="1" s="1"/>
  <c r="G86" i="1"/>
  <c r="H86" i="1" s="1"/>
  <c r="H85" i="1"/>
  <c r="G85" i="1"/>
  <c r="H84" i="1"/>
  <c r="G84" i="1"/>
  <c r="G83" i="1"/>
  <c r="H83" i="1" s="1"/>
  <c r="H82" i="1"/>
  <c r="G82" i="1"/>
  <c r="G81" i="1"/>
  <c r="G80" i="1"/>
  <c r="H79" i="1"/>
  <c r="G79" i="1"/>
  <c r="G78" i="1"/>
  <c r="G77" i="1"/>
  <c r="G76" i="1"/>
  <c r="G75" i="1"/>
  <c r="H76" i="1" s="1"/>
  <c r="G74" i="1"/>
  <c r="H74" i="1" s="1"/>
  <c r="H73" i="1"/>
  <c r="G73" i="1"/>
  <c r="H72" i="1"/>
  <c r="G72" i="1"/>
  <c r="G71" i="1"/>
  <c r="H71" i="1" s="1"/>
  <c r="H70" i="1"/>
  <c r="G70" i="1"/>
  <c r="G69" i="1"/>
  <c r="G68" i="1"/>
  <c r="H68" i="1" s="1"/>
  <c r="H67" i="1"/>
  <c r="G67" i="1"/>
  <c r="G66" i="1"/>
  <c r="I65" i="1"/>
  <c r="G65" i="1"/>
  <c r="H65" i="1" s="1"/>
  <c r="G64" i="1"/>
  <c r="G63" i="1"/>
  <c r="H64" i="1" s="1"/>
  <c r="G62" i="1"/>
  <c r="H62" i="1" s="1"/>
  <c r="G61" i="1"/>
  <c r="H61" i="1" s="1"/>
  <c r="H60" i="1"/>
  <c r="G60" i="1"/>
  <c r="G59" i="1"/>
  <c r="H58" i="1"/>
  <c r="G58" i="1"/>
  <c r="H59" i="1" s="1"/>
  <c r="I57" i="1"/>
  <c r="G57" i="1"/>
  <c r="G56" i="1"/>
  <c r="G55" i="1"/>
  <c r="H56" i="1" s="1"/>
  <c r="G54" i="1"/>
  <c r="I53" i="1"/>
  <c r="G53" i="1"/>
  <c r="H53" i="1" s="1"/>
  <c r="G52" i="1"/>
  <c r="G51" i="1"/>
  <c r="H52" i="1" s="1"/>
  <c r="G50" i="1"/>
  <c r="G49" i="1"/>
  <c r="H49" i="1" s="1"/>
  <c r="I48" i="1"/>
  <c r="G48" i="1"/>
  <c r="G47" i="1"/>
  <c r="H48" i="1" s="1"/>
  <c r="H46" i="1"/>
  <c r="G46" i="1"/>
  <c r="G45" i="1"/>
  <c r="H45" i="1" s="1"/>
  <c r="H44" i="1"/>
  <c r="G44" i="1"/>
  <c r="G43" i="1"/>
  <c r="I42" i="1"/>
  <c r="G42" i="1"/>
  <c r="H43" i="1" s="1"/>
  <c r="G41" i="1"/>
  <c r="H41" i="1" s="1"/>
  <c r="I40" i="1"/>
  <c r="H40" i="1"/>
  <c r="G40" i="1"/>
  <c r="G39" i="1"/>
  <c r="H39" i="1" s="1"/>
  <c r="G38" i="1"/>
  <c r="H38" i="1" s="1"/>
  <c r="G37" i="1"/>
  <c r="H37" i="1" s="1"/>
  <c r="G36" i="1"/>
  <c r="H36" i="1" s="1"/>
  <c r="G35" i="1"/>
  <c r="H35" i="1" s="1"/>
  <c r="G34" i="1"/>
  <c r="H34" i="1" s="1"/>
  <c r="G33" i="1"/>
  <c r="G32" i="1"/>
  <c r="H32" i="1" s="1"/>
  <c r="G31" i="1"/>
  <c r="G30" i="1"/>
  <c r="H31" i="1" s="1"/>
  <c r="I29" i="1"/>
  <c r="H29" i="1"/>
  <c r="G29" i="1"/>
  <c r="H28" i="1"/>
  <c r="G28" i="1"/>
  <c r="G27" i="1"/>
  <c r="H27" i="1" s="1"/>
  <c r="G26" i="1"/>
  <c r="H26" i="1" s="1"/>
  <c r="G25" i="1"/>
  <c r="H25" i="1" s="1"/>
  <c r="G24" i="1"/>
  <c r="H24" i="1" s="1"/>
  <c r="G23" i="1"/>
  <c r="H23" i="1" s="1"/>
  <c r="I22" i="1"/>
  <c r="J22" i="1" s="1"/>
  <c r="G22" i="1"/>
  <c r="H22" i="1" s="1"/>
  <c r="G21" i="1"/>
  <c r="H21" i="1" s="1"/>
  <c r="G20" i="1"/>
  <c r="E20" i="1"/>
  <c r="G19" i="1"/>
  <c r="H20" i="1" s="1"/>
  <c r="E19" i="1"/>
  <c r="D12" i="1"/>
  <c r="D11" i="1"/>
  <c r="D9" i="1"/>
  <c r="D10" i="1" s="1"/>
  <c r="D8" i="1"/>
  <c r="I21" i="1" s="1"/>
  <c r="D7" i="1"/>
  <c r="D6" i="1"/>
  <c r="I90" i="1" s="1"/>
  <c r="C31" i="2" l="1" a="1"/>
  <c r="C31" i="2" s="1"/>
  <c r="C32" i="2" s="1" a="1"/>
  <c r="C32" i="2" s="1"/>
  <c r="C33" i="2" s="1" a="1"/>
  <c r="C33" i="2" s="1"/>
  <c r="C34" i="2" s="1" a="1"/>
  <c r="C34" i="2" s="1"/>
  <c r="C35" i="2" s="1" a="1"/>
  <c r="C35" i="2" s="1"/>
  <c r="C36" i="2" s="1" a="1"/>
  <c r="C36" i="2" s="1"/>
  <c r="C37" i="2" s="1" a="1"/>
  <c r="C37" i="2" s="1"/>
  <c r="C38" i="2" s="1" a="1"/>
  <c r="C38" i="2" s="1"/>
  <c r="C39" i="2" s="1" a="1"/>
  <c r="C39" i="2" s="1"/>
  <c r="C40" i="2" s="1" a="1"/>
  <c r="C40" i="2" s="1"/>
  <c r="C41" i="2" s="1" a="1"/>
  <c r="C41" i="2" s="1"/>
  <c r="C42" i="2" s="1" a="1"/>
  <c r="C42" i="2" s="1"/>
  <c r="C43" i="2" s="1" a="1"/>
  <c r="C43" i="2" s="1"/>
  <c r="C44" i="2" s="1" a="1"/>
  <c r="C44" i="2" s="1"/>
  <c r="C45" i="2" s="1" a="1"/>
  <c r="C45" i="2" s="1"/>
  <c r="C46" i="2" s="1" a="1"/>
  <c r="C46" i="2" s="1"/>
  <c r="C47" i="2" s="1" a="1"/>
  <c r="C47" i="2" s="1"/>
  <c r="C48" i="2" s="1" a="1"/>
  <c r="C48" i="2" s="1"/>
  <c r="C49" i="2" s="1" a="1"/>
  <c r="C49" i="2" s="1"/>
  <c r="C50" i="2" s="1" a="1"/>
  <c r="C50" i="2" s="1"/>
  <c r="C51" i="2" s="1" a="1"/>
  <c r="C51" i="2" s="1"/>
  <c r="C52" i="2" s="1" a="1"/>
  <c r="C52" i="2" s="1"/>
  <c r="C53" i="2" s="1" a="1"/>
  <c r="C53" i="2" s="1"/>
  <c r="C54" i="2" s="1" a="1"/>
  <c r="C54" i="2" s="1"/>
  <c r="C55" i="2" s="1" a="1"/>
  <c r="C55" i="2" s="1"/>
  <c r="C56" i="2" s="1" a="1"/>
  <c r="C56" i="2" s="1"/>
  <c r="C57" i="2" s="1" a="1"/>
  <c r="C57" i="2" s="1"/>
  <c r="C58" i="2" s="1" a="1"/>
  <c r="C58" i="2" s="1"/>
  <c r="C59" i="2" s="1" a="1"/>
  <c r="C59" i="2" s="1"/>
  <c r="C60" i="2" s="1" a="1"/>
  <c r="C60" i="2" s="1"/>
  <c r="C61" i="2" s="1" a="1"/>
  <c r="C61" i="2" s="1"/>
  <c r="C62" i="2" s="1" a="1"/>
  <c r="C62" i="2" s="1"/>
  <c r="C63" i="2" s="1" a="1"/>
  <c r="C63" i="2" s="1"/>
  <c r="C64" i="2" s="1" a="1"/>
  <c r="C64" i="2" s="1"/>
  <c r="C65" i="2" s="1" a="1"/>
  <c r="C65" i="2" s="1"/>
  <c r="C66" i="2" s="1" a="1"/>
  <c r="C66" i="2" s="1"/>
  <c r="C67" i="2" s="1" a="1"/>
  <c r="C67" i="2" s="1"/>
  <c r="C68" i="2" s="1" a="1"/>
  <c r="C68" i="2" s="1"/>
  <c r="C69" i="2" s="1" a="1"/>
  <c r="C69" i="2" s="1"/>
  <c r="C70" i="2" s="1" a="1"/>
  <c r="C70" i="2" s="1"/>
  <c r="C71" i="2" s="1" a="1"/>
  <c r="C71" i="2" s="1"/>
  <c r="C72" i="2" s="1" a="1"/>
  <c r="C72" i="2" s="1"/>
  <c r="C73" i="2" s="1" a="1"/>
  <c r="C73" i="2" s="1"/>
  <c r="C74" i="2" s="1" a="1"/>
  <c r="C74" i="2" s="1"/>
  <c r="C75" i="2" s="1" a="1"/>
  <c r="C75" i="2" s="1"/>
  <c r="C76" i="2" s="1" a="1"/>
  <c r="C76" i="2" s="1"/>
  <c r="C77" i="2" s="1" a="1"/>
  <c r="C77" i="2" s="1"/>
  <c r="C78" i="2" s="1" a="1"/>
  <c r="C78" i="2" s="1"/>
  <c r="C79" i="2" s="1" a="1"/>
  <c r="C79" i="2" s="1"/>
  <c r="C80" i="2" s="1" a="1"/>
  <c r="C80" i="2" s="1"/>
  <c r="C81" i="2" s="1" a="1"/>
  <c r="C81" i="2" s="1"/>
  <c r="C82" i="2" s="1" a="1"/>
  <c r="C82" i="2" s="1"/>
  <c r="C83" i="2" s="1" a="1"/>
  <c r="C83" i="2" s="1"/>
  <c r="C84" i="2" s="1" a="1"/>
  <c r="C84" i="2" s="1"/>
  <c r="C85" i="2" s="1" a="1"/>
  <c r="C85" i="2" s="1"/>
  <c r="C86" i="2" s="1" a="1"/>
  <c r="C86" i="2" s="1"/>
  <c r="C87" i="2" s="1" a="1"/>
  <c r="C87" i="2" s="1"/>
  <c r="C88" i="2" s="1" a="1"/>
  <c r="C88" i="2" s="1"/>
  <c r="C89" i="2" s="1" a="1"/>
  <c r="C89" i="2" s="1"/>
  <c r="C90" i="2" s="1" a="1"/>
  <c r="C90" i="2" s="1"/>
  <c r="C91" i="2" s="1" a="1"/>
  <c r="C91" i="2" s="1"/>
  <c r="C92" i="2" s="1" a="1"/>
  <c r="C92" i="2" s="1"/>
  <c r="C93" i="2" s="1" a="1"/>
  <c r="C93" i="2" s="1"/>
  <c r="C94" i="2" s="1" a="1"/>
  <c r="C94" i="2" s="1"/>
  <c r="C95" i="2" s="1" a="1"/>
  <c r="C95" i="2" s="1"/>
  <c r="C96" i="2" s="1" a="1"/>
  <c r="C96" i="2" s="1"/>
  <c r="C97" i="2" s="1" a="1"/>
  <c r="C97" i="2" s="1"/>
  <c r="C98" i="2" s="1" a="1"/>
  <c r="C98" i="2" s="1"/>
  <c r="C99" i="2" s="1" a="1"/>
  <c r="C99" i="2" s="1"/>
  <c r="C100" i="2" s="1" a="1"/>
  <c r="C100" i="2" s="1"/>
  <c r="C101" i="2" s="1" a="1"/>
  <c r="C101" i="2" s="1"/>
  <c r="C102" i="2" s="1" a="1"/>
  <c r="C102" i="2" s="1"/>
  <c r="C103" i="2" s="1" a="1"/>
  <c r="C103" i="2" s="1"/>
  <c r="C104" i="2" s="1" a="1"/>
  <c r="C104" i="2" s="1"/>
  <c r="C105" i="2" s="1" a="1"/>
  <c r="C105" i="2" s="1"/>
  <c r="C106" i="2" s="1" a="1"/>
  <c r="C106" i="2" s="1"/>
  <c r="C107" i="2" s="1" a="1"/>
  <c r="C107" i="2" s="1"/>
  <c r="C108" i="2" s="1" a="1"/>
  <c r="C108" i="2" s="1"/>
  <c r="C109" i="2" s="1" a="1"/>
  <c r="C109" i="2" s="1"/>
  <c r="C110" i="2" s="1" a="1"/>
  <c r="C110" i="2" s="1"/>
  <c r="C111" i="2" s="1" a="1"/>
  <c r="C111" i="2" s="1"/>
  <c r="C112" i="2" s="1" a="1"/>
  <c r="C112" i="2" s="1"/>
  <c r="C113" i="2" s="1" a="1"/>
  <c r="C113" i="2" s="1"/>
  <c r="C114" i="2" s="1" a="1"/>
  <c r="C114" i="2" s="1"/>
  <c r="C115" i="2" s="1" a="1"/>
  <c r="C115" i="2" s="1"/>
  <c r="C116" i="2" s="1" a="1"/>
  <c r="C116" i="2" s="1"/>
  <c r="C117" i="2" s="1" a="1"/>
  <c r="C117" i="2" s="1"/>
  <c r="C118" i="2" s="1" a="1"/>
  <c r="C118" i="2" s="1"/>
  <c r="C119" i="2" s="1" a="1"/>
  <c r="C119" i="2" s="1"/>
  <c r="C120" i="2" s="1" a="1"/>
  <c r="C120" i="2" s="1"/>
  <c r="C121" i="2" s="1" a="1"/>
  <c r="C121" i="2" s="1"/>
  <c r="C122" i="2" s="1" a="1"/>
  <c r="C122" i="2" s="1"/>
  <c r="C123" i="2" s="1" a="1"/>
  <c r="C123" i="2" s="1"/>
  <c r="C124" i="2" s="1" a="1"/>
  <c r="C124" i="2" s="1"/>
  <c r="C125" i="2" s="1" a="1"/>
  <c r="C125" i="2" s="1"/>
  <c r="C126" i="2" s="1" a="1"/>
  <c r="C126" i="2" s="1"/>
  <c r="C127" i="2" s="1" a="1"/>
  <c r="C127" i="2" s="1"/>
  <c r="C128" i="2" s="1" a="1"/>
  <c r="C128" i="2" s="1"/>
  <c r="C129" i="2" s="1" a="1"/>
  <c r="C129" i="2" s="1"/>
  <c r="C130" i="2" s="1" a="1"/>
  <c r="C130" i="2" s="1"/>
  <c r="C131" i="2" s="1" a="1"/>
  <c r="C131" i="2" s="1"/>
  <c r="C132" i="2" s="1" a="1"/>
  <c r="C132" i="2" s="1"/>
  <c r="C133" i="2" s="1" a="1"/>
  <c r="C133" i="2" s="1"/>
  <c r="C134" i="2" s="1" a="1"/>
  <c r="C134" i="2" s="1"/>
  <c r="C135" i="2" s="1" a="1"/>
  <c r="C135" i="2" s="1"/>
  <c r="C136" i="2" s="1" a="1"/>
  <c r="C136" i="2" s="1"/>
  <c r="C137" i="2" s="1" a="1"/>
  <c r="C137" i="2" s="1"/>
  <c r="C138" i="2" s="1" a="1"/>
  <c r="C138" i="2" s="1"/>
  <c r="C139" i="2" s="1" a="1"/>
  <c r="C139" i="2" s="1"/>
  <c r="C140" i="2" s="1" a="1"/>
  <c r="C140" i="2" s="1"/>
  <c r="C141" i="2" s="1" a="1"/>
  <c r="C141" i="2" s="1"/>
  <c r="C142" i="2" s="1" a="1"/>
  <c r="C142" i="2" s="1"/>
  <c r="C143" i="2" s="1" a="1"/>
  <c r="C143" i="2" s="1"/>
  <c r="C144" i="2" s="1" a="1"/>
  <c r="C144" i="2" s="1"/>
  <c r="C145" i="2" s="1" a="1"/>
  <c r="C145" i="2" s="1"/>
  <c r="C146" i="2" s="1" a="1"/>
  <c r="C146" i="2" s="1"/>
  <c r="C147" i="2" s="1" a="1"/>
  <c r="C147" i="2" s="1"/>
  <c r="C148" i="2" s="1" a="1"/>
  <c r="C148" i="2" s="1"/>
  <c r="C149" i="2" s="1" a="1"/>
  <c r="C149" i="2" s="1"/>
  <c r="C150" i="2" s="1" a="1"/>
  <c r="C150" i="2" s="1"/>
  <c r="C151" i="2" s="1" a="1"/>
  <c r="C151" i="2" s="1"/>
  <c r="C152" i="2" s="1" a="1"/>
  <c r="C152" i="2" s="1"/>
  <c r="C153" i="2" s="1" a="1"/>
  <c r="C153" i="2" s="1"/>
  <c r="C154" i="2" s="1" a="1"/>
  <c r="C154" i="2" s="1"/>
  <c r="C155" i="2" s="1" a="1"/>
  <c r="C155" i="2" s="1"/>
  <c r="C156" i="2" s="1" a="1"/>
  <c r="C156" i="2" s="1"/>
  <c r="C157" i="2" s="1" a="1"/>
  <c r="C157" i="2" s="1"/>
  <c r="C158" i="2" s="1" a="1"/>
  <c r="C158" i="2" s="1"/>
  <c r="C159" i="2" s="1" a="1"/>
  <c r="C159" i="2" s="1"/>
  <c r="C160" i="2" s="1" a="1"/>
  <c r="C160" i="2" s="1"/>
  <c r="C161" i="2" s="1" a="1"/>
  <c r="C161" i="2" s="1"/>
  <c r="C162" i="2" s="1" a="1"/>
  <c r="C162" i="2" s="1"/>
  <c r="C163" i="2" s="1" a="1"/>
  <c r="C163" i="2" s="1"/>
  <c r="C164" i="2" s="1" a="1"/>
  <c r="C164" i="2" s="1"/>
  <c r="C165" i="2" s="1" a="1"/>
  <c r="C165" i="2" s="1"/>
  <c r="C166" i="2" s="1" a="1"/>
  <c r="C166" i="2" s="1"/>
  <c r="C167" i="2" s="1" a="1"/>
  <c r="C167" i="2" s="1"/>
  <c r="C168" i="2" s="1" a="1"/>
  <c r="C168" i="2" s="1"/>
  <c r="C169" i="2" s="1" a="1"/>
  <c r="C169" i="2" s="1"/>
  <c r="C170" i="2" s="1" a="1"/>
  <c r="C170" i="2" s="1"/>
  <c r="C171" i="2" s="1" a="1"/>
  <c r="C171" i="2" s="1"/>
  <c r="C172" i="2" s="1" a="1"/>
  <c r="C172" i="2" s="1"/>
  <c r="C173" i="2" s="1" a="1"/>
  <c r="C173" i="2" s="1"/>
  <c r="C174" i="2" s="1" a="1"/>
  <c r="C174" i="2" s="1"/>
  <c r="C175" i="2" s="1" a="1"/>
  <c r="C175" i="2" s="1"/>
  <c r="C176" i="2" s="1" a="1"/>
  <c r="C176" i="2" s="1"/>
  <c r="C177" i="2" s="1" a="1"/>
  <c r="C177" i="2" s="1"/>
  <c r="C178" i="2" s="1" a="1"/>
  <c r="C178" i="2" s="1"/>
  <c r="C179" i="2" s="1" a="1"/>
  <c r="C179" i="2" s="1"/>
  <c r="C180" i="2" s="1" a="1"/>
  <c r="C180" i="2" s="1"/>
  <c r="C181" i="2" s="1" a="1"/>
  <c r="C181" i="2" s="1"/>
  <c r="C182" i="2" s="1" a="1"/>
  <c r="C182" i="2" s="1"/>
  <c r="C183" i="2" s="1" a="1"/>
  <c r="C183" i="2" s="1"/>
  <c r="C184" i="2" s="1" a="1"/>
  <c r="C184" i="2" s="1"/>
  <c r="C185" i="2" s="1" a="1"/>
  <c r="C185" i="2" s="1"/>
  <c r="C186" i="2" s="1" a="1"/>
  <c r="C186" i="2" s="1"/>
  <c r="C187" i="2" s="1" a="1"/>
  <c r="C187" i="2" s="1"/>
  <c r="C188" i="2" s="1" a="1"/>
  <c r="C188" i="2" s="1"/>
  <c r="C189" i="2" s="1" a="1"/>
  <c r="C189" i="2" s="1"/>
  <c r="C190" i="2" s="1" a="1"/>
  <c r="C190" i="2" s="1"/>
  <c r="C191" i="2" s="1" a="1"/>
  <c r="C191" i="2" s="1"/>
  <c r="C192" i="2" s="1" a="1"/>
  <c r="C192" i="2" s="1"/>
  <c r="C193" i="2" s="1" a="1"/>
  <c r="C193" i="2" s="1"/>
  <c r="C194" i="2" s="1" a="1"/>
  <c r="C194" i="2" s="1"/>
  <c r="C195" i="2" s="1" a="1"/>
  <c r="C195" i="2" s="1"/>
  <c r="C196" i="2" s="1" a="1"/>
  <c r="C196" i="2" s="1"/>
  <c r="C197" i="2" s="1" a="1"/>
  <c r="C197" i="2" s="1"/>
  <c r="C198" i="2" s="1" a="1"/>
  <c r="C198" i="2" s="1"/>
  <c r="C199" i="2" s="1" a="1"/>
  <c r="C199" i="2" s="1"/>
  <c r="C200" i="2" s="1" a="1"/>
  <c r="C200" i="2" s="1"/>
  <c r="C201" i="2" s="1" a="1"/>
  <c r="C201" i="2" s="1"/>
  <c r="C202" i="2" s="1" a="1"/>
  <c r="C202" i="2" s="1"/>
  <c r="C203" i="2" s="1" a="1"/>
  <c r="C203" i="2" s="1"/>
  <c r="C204" i="2" s="1" a="1"/>
  <c r="C204" i="2" s="1"/>
  <c r="C205" i="2" s="1" a="1"/>
  <c r="C205" i="2" s="1"/>
  <c r="C206" i="2" s="1" a="1"/>
  <c r="C206" i="2" s="1"/>
  <c r="C207" i="2" s="1" a="1"/>
  <c r="C207" i="2" s="1"/>
  <c r="C208" i="2" s="1" a="1"/>
  <c r="C208" i="2" s="1"/>
  <c r="C209" i="2" s="1" a="1"/>
  <c r="C209" i="2" s="1"/>
  <c r="C210" i="2" s="1" a="1"/>
  <c r="C210" i="2" s="1"/>
  <c r="C211" i="2" s="1" a="1"/>
  <c r="C211" i="2" s="1"/>
  <c r="C212" i="2" s="1" a="1"/>
  <c r="C212" i="2" s="1"/>
  <c r="C213" i="2" s="1" a="1"/>
  <c r="C213" i="2" s="1"/>
  <c r="C214" i="2" s="1" a="1"/>
  <c r="C214" i="2" s="1"/>
  <c r="C215" i="2" s="1" a="1"/>
  <c r="C215" i="2" s="1"/>
  <c r="C216" i="2" s="1" a="1"/>
  <c r="C216" i="2" s="1"/>
  <c r="C217" i="2" s="1" a="1"/>
  <c r="C217" i="2" s="1"/>
  <c r="C218" i="2" s="1" a="1"/>
  <c r="C218" i="2" s="1"/>
  <c r="C219" i="2" s="1" a="1"/>
  <c r="C219" i="2" s="1"/>
  <c r="C220" i="2" s="1" a="1"/>
  <c r="C220" i="2" s="1"/>
  <c r="C221" i="2" s="1" a="1"/>
  <c r="C221" i="2" s="1"/>
  <c r="C222" i="2" s="1" a="1"/>
  <c r="C222" i="2" s="1"/>
  <c r="C223" i="2" s="1" a="1"/>
  <c r="C223" i="2" s="1"/>
  <c r="C224" i="2" s="1" a="1"/>
  <c r="C224" i="2" s="1"/>
  <c r="C225" i="2" s="1" a="1"/>
  <c r="C225" i="2" s="1"/>
  <c r="C226" i="2" s="1" a="1"/>
  <c r="C226" i="2" s="1"/>
  <c r="C227" i="2" s="1" a="1"/>
  <c r="C227" i="2" s="1"/>
  <c r="C228" i="2" s="1" a="1"/>
  <c r="C228" i="2" s="1"/>
  <c r="C229" i="2" s="1" a="1"/>
  <c r="C229" i="2" s="1"/>
  <c r="C230" i="2" s="1" a="1"/>
  <c r="C230" i="2" s="1"/>
  <c r="I31" i="2"/>
  <c r="H32" i="2"/>
  <c r="I30" i="2"/>
  <c r="V18" i="2"/>
  <c r="W18" i="2"/>
  <c r="X18" i="2"/>
  <c r="J90" i="1"/>
  <c r="D14" i="1"/>
  <c r="D15" i="1"/>
  <c r="M19" i="1"/>
  <c r="M20" i="1" s="1"/>
  <c r="M21" i="1" s="1"/>
  <c r="H42" i="1"/>
  <c r="I44" i="1"/>
  <c r="H55" i="1"/>
  <c r="H90" i="1"/>
  <c r="H89" i="1"/>
  <c r="E21" i="1"/>
  <c r="H51" i="1"/>
  <c r="H81" i="1"/>
  <c r="H80" i="1"/>
  <c r="I102" i="1"/>
  <c r="J102" i="1" s="1"/>
  <c r="H30" i="1"/>
  <c r="H47" i="1"/>
  <c r="I51" i="1"/>
  <c r="J51" i="1" s="1"/>
  <c r="I75" i="1"/>
  <c r="I84" i="1"/>
  <c r="J84" i="1" s="1"/>
  <c r="I95" i="1"/>
  <c r="I83" i="1"/>
  <c r="I71" i="1"/>
  <c r="I100" i="1"/>
  <c r="I88" i="1"/>
  <c r="I76" i="1"/>
  <c r="J76" i="1" s="1"/>
  <c r="I64" i="1"/>
  <c r="J64" i="1" s="1"/>
  <c r="I93" i="1"/>
  <c r="J93" i="1" s="1"/>
  <c r="I81" i="1"/>
  <c r="J81" i="1" s="1"/>
  <c r="I69" i="1"/>
  <c r="J69" i="1" s="1"/>
  <c r="I98" i="1"/>
  <c r="I86" i="1"/>
  <c r="J86" i="1" s="1"/>
  <c r="I74" i="1"/>
  <c r="I62" i="1"/>
  <c r="I50" i="1"/>
  <c r="I38" i="1"/>
  <c r="I26" i="1"/>
  <c r="J26" i="1" s="1"/>
  <c r="I103" i="1"/>
  <c r="J103" i="1" s="1"/>
  <c r="I91" i="1"/>
  <c r="J91" i="1" s="1"/>
  <c r="I79" i="1"/>
  <c r="I67" i="1"/>
  <c r="I55" i="1"/>
  <c r="J55" i="1" s="1"/>
  <c r="I43" i="1"/>
  <c r="J43" i="1" s="1"/>
  <c r="I31" i="1"/>
  <c r="I96" i="1"/>
  <c r="J96" i="1" s="1"/>
  <c r="I101" i="1"/>
  <c r="I89" i="1"/>
  <c r="I77" i="1"/>
  <c r="J77" i="1" s="1"/>
  <c r="I94" i="1"/>
  <c r="I82" i="1"/>
  <c r="I70" i="1"/>
  <c r="J70" i="1" s="1"/>
  <c r="I58" i="1"/>
  <c r="J58" i="1" s="1"/>
  <c r="I46" i="1"/>
  <c r="J46" i="1" s="1"/>
  <c r="I99" i="1"/>
  <c r="J99" i="1" s="1"/>
  <c r="I92" i="1"/>
  <c r="I80" i="1"/>
  <c r="I68" i="1"/>
  <c r="I97" i="1"/>
  <c r="J97" i="1" s="1"/>
  <c r="I85" i="1"/>
  <c r="I73" i="1"/>
  <c r="I24" i="1"/>
  <c r="I28" i="1"/>
  <c r="J28" i="1" s="1"/>
  <c r="I30" i="1"/>
  <c r="J30" i="1" s="1"/>
  <c r="I32" i="1"/>
  <c r="J32" i="1" s="1"/>
  <c r="I47" i="1"/>
  <c r="J47" i="1" s="1"/>
  <c r="I49" i="1"/>
  <c r="J49" i="1" s="1"/>
  <c r="H63" i="1"/>
  <c r="J104" i="1"/>
  <c r="I34" i="1"/>
  <c r="I36" i="1"/>
  <c r="I45" i="1"/>
  <c r="J45" i="1" s="1"/>
  <c r="I60" i="1"/>
  <c r="I63" i="1"/>
  <c r="J63" i="1" s="1"/>
  <c r="H66" i="1"/>
  <c r="H54" i="1"/>
  <c r="I56" i="1"/>
  <c r="J56" i="1" s="1"/>
  <c r="I66" i="1"/>
  <c r="J66" i="1" s="1"/>
  <c r="H69" i="1"/>
  <c r="I54" i="1"/>
  <c r="J54" i="1" s="1"/>
  <c r="I72" i="1"/>
  <c r="J72" i="1" s="1"/>
  <c r="H78" i="1"/>
  <c r="H77" i="1"/>
  <c r="H93" i="1"/>
  <c r="H92" i="1"/>
  <c r="I20" i="1"/>
  <c r="J21" i="1" s="1"/>
  <c r="I41" i="1"/>
  <c r="J41" i="1" s="1"/>
  <c r="H50" i="1"/>
  <c r="I52" i="1"/>
  <c r="J52" i="1" s="1"/>
  <c r="I61" i="1"/>
  <c r="J61" i="1" s="1"/>
  <c r="I23" i="1"/>
  <c r="J23" i="1" s="1"/>
  <c r="H33" i="1"/>
  <c r="I39" i="1"/>
  <c r="J39" i="1" s="1"/>
  <c r="I25" i="1"/>
  <c r="I27" i="1"/>
  <c r="I33" i="1"/>
  <c r="I35" i="1"/>
  <c r="J35" i="1" s="1"/>
  <c r="I37" i="1"/>
  <c r="J37" i="1" s="1"/>
  <c r="H57" i="1"/>
  <c r="I59" i="1"/>
  <c r="I78" i="1"/>
  <c r="J78" i="1" s="1"/>
  <c r="I87" i="1"/>
  <c r="J87" i="1" s="1"/>
  <c r="H75" i="1"/>
  <c r="H87" i="1"/>
  <c r="H99" i="1"/>
  <c r="A30" i="2" l="1" a="1"/>
  <c r="A30" i="2" s="1"/>
  <c r="B30" i="2" s="1"/>
  <c r="W19" i="2"/>
  <c r="V19" i="2"/>
  <c r="X19" i="2"/>
  <c r="Y19" i="2"/>
  <c r="I32" i="2"/>
  <c r="H33" i="2"/>
  <c r="J79" i="1"/>
  <c r="J40" i="1"/>
  <c r="J48" i="1"/>
  <c r="J57" i="1"/>
  <c r="J59" i="1"/>
  <c r="J29" i="1"/>
  <c r="J24" i="1"/>
  <c r="J88" i="1"/>
  <c r="J65" i="1"/>
  <c r="J38" i="1"/>
  <c r="J100" i="1"/>
  <c r="M22" i="1"/>
  <c r="O20" i="1"/>
  <c r="N20" i="1"/>
  <c r="J67" i="1"/>
  <c r="J60" i="1"/>
  <c r="J33" i="1"/>
  <c r="J85" i="1"/>
  <c r="J89" i="1"/>
  <c r="J50" i="1"/>
  <c r="J71" i="1"/>
  <c r="J53" i="1"/>
  <c r="J94" i="1"/>
  <c r="J101" i="1"/>
  <c r="J62" i="1"/>
  <c r="J83" i="1"/>
  <c r="K20" i="1"/>
  <c r="L20" i="1" s="1"/>
  <c r="L22" i="1" s="1"/>
  <c r="K19" i="1"/>
  <c r="J82" i="1"/>
  <c r="J73" i="1"/>
  <c r="J27" i="1"/>
  <c r="J36" i="1"/>
  <c r="J25" i="1"/>
  <c r="J34" i="1"/>
  <c r="J68" i="1"/>
  <c r="J74" i="1"/>
  <c r="J95" i="1"/>
  <c r="K21" i="1"/>
  <c r="K22" i="1"/>
  <c r="J80" i="1"/>
  <c r="J31" i="1"/>
  <c r="J42" i="1"/>
  <c r="J92" i="1"/>
  <c r="J98" i="1"/>
  <c r="J75" i="1"/>
  <c r="J44" i="1"/>
  <c r="A31" i="2" l="1" a="1"/>
  <c r="A31" i="2" s="1"/>
  <c r="B31" i="2" s="1"/>
  <c r="I33" i="2"/>
  <c r="H34" i="2"/>
  <c r="Y20" i="2"/>
  <c r="W20" i="2"/>
  <c r="V20" i="2"/>
  <c r="X20" i="2"/>
  <c r="O21" i="1"/>
  <c r="N21" i="1"/>
  <c r="M23" i="1"/>
  <c r="A32" i="2" l="1" a="1"/>
  <c r="A32" i="2" s="1"/>
  <c r="B32" i="2" s="1"/>
  <c r="V21" i="2"/>
  <c r="X21" i="2"/>
  <c r="W21" i="2"/>
  <c r="Y21" i="2"/>
  <c r="I34" i="2"/>
  <c r="H35" i="2"/>
  <c r="N22" i="1"/>
  <c r="O22" i="1"/>
  <c r="M24" i="1"/>
  <c r="A33" i="2" l="1" a="1"/>
  <c r="A33" i="2" s="1"/>
  <c r="B33" i="2" s="1"/>
  <c r="I35" i="2"/>
  <c r="H36" i="2"/>
  <c r="W22" i="2"/>
  <c r="V22" i="2"/>
  <c r="X22" i="2"/>
  <c r="Y22" i="2"/>
  <c r="O23" i="1"/>
  <c r="M25" i="1"/>
  <c r="N23" i="1"/>
  <c r="A34" i="2" l="1" a="1"/>
  <c r="A34" i="2" s="1"/>
  <c r="B34" i="2" s="1"/>
  <c r="Y23" i="2"/>
  <c r="W23" i="2"/>
  <c r="V23" i="2"/>
  <c r="A35" i="2" s="1" a="1"/>
  <c r="A35" i="2" s="1"/>
  <c r="X23" i="2"/>
  <c r="H37" i="2"/>
  <c r="I36" i="2"/>
  <c r="O24" i="1"/>
  <c r="N24" i="1"/>
  <c r="M26" i="1"/>
  <c r="B35" i="2" l="1"/>
  <c r="I37" i="2"/>
  <c r="H38" i="2"/>
  <c r="V24" i="2"/>
  <c r="X24" i="2"/>
  <c r="W24" i="2"/>
  <c r="Y24" i="2"/>
  <c r="O25" i="1"/>
  <c r="N25" i="1"/>
  <c r="M27" i="1"/>
  <c r="A36" i="2" l="1" a="1"/>
  <c r="A36" i="2" s="1"/>
  <c r="B36" i="2" s="1"/>
  <c r="I38" i="2"/>
  <c r="H39" i="2"/>
  <c r="W25" i="2"/>
  <c r="V25" i="2"/>
  <c r="X25" i="2"/>
  <c r="Y25" i="2"/>
  <c r="O26" i="1"/>
  <c r="M28" i="1"/>
  <c r="N26" i="1"/>
  <c r="A37" i="2" l="1" a="1"/>
  <c r="A37" i="2" s="1"/>
  <c r="B37" i="2" s="1"/>
  <c r="I39" i="2"/>
  <c r="H40" i="2"/>
  <c r="Y26" i="2"/>
  <c r="W26" i="2"/>
  <c r="V26" i="2"/>
  <c r="X26" i="2"/>
  <c r="M29" i="1"/>
  <c r="O27" i="1"/>
  <c r="N27" i="1"/>
  <c r="A38" i="2" l="1" a="1"/>
  <c r="A38" i="2" s="1"/>
  <c r="B38" i="2" s="1"/>
  <c r="V27" i="2"/>
  <c r="X27" i="2"/>
  <c r="W27" i="2"/>
  <c r="Y27" i="2"/>
  <c r="I40" i="2"/>
  <c r="H41" i="2"/>
  <c r="O28" i="1"/>
  <c r="N28" i="1"/>
  <c r="M30" i="1"/>
  <c r="A39" i="2" l="1" a="1"/>
  <c r="A39" i="2" s="1"/>
  <c r="B39" i="2" s="1"/>
  <c r="W28" i="2"/>
  <c r="V28" i="2"/>
  <c r="X28" i="2"/>
  <c r="Y28" i="2"/>
  <c r="I41" i="2"/>
  <c r="H42" i="2"/>
  <c r="N29" i="1"/>
  <c r="M31" i="1"/>
  <c r="O29" i="1"/>
  <c r="A40" i="2" l="1" a="1"/>
  <c r="A40" i="2" s="1"/>
  <c r="B40" i="2" s="1"/>
  <c r="Y29" i="2"/>
  <c r="W29" i="2"/>
  <c r="V29" i="2"/>
  <c r="X29" i="2"/>
  <c r="I42" i="2"/>
  <c r="H43" i="2"/>
  <c r="O30" i="1"/>
  <c r="N30" i="1"/>
  <c r="M32" i="1"/>
  <c r="A41" i="2" l="1" a="1"/>
  <c r="A41" i="2" s="1"/>
  <c r="B41" i="2" s="1"/>
  <c r="Y30" i="2"/>
  <c r="V30" i="2"/>
  <c r="X30" i="2"/>
  <c r="W30" i="2"/>
  <c r="I43" i="2"/>
  <c r="H44" i="2"/>
  <c r="O31" i="1"/>
  <c r="M33" i="1"/>
  <c r="N31" i="1"/>
  <c r="A42" i="2" l="1" a="1"/>
  <c r="A42" i="2" s="1"/>
  <c r="B42" i="2" s="1"/>
  <c r="I44" i="2"/>
  <c r="H45" i="2"/>
  <c r="W31" i="2"/>
  <c r="V31" i="2"/>
  <c r="Y31" i="2"/>
  <c r="X31" i="2"/>
  <c r="O32" i="1"/>
  <c r="M34" i="1"/>
  <c r="N32" i="1"/>
  <c r="A43" i="2" l="1" a="1"/>
  <c r="A43" i="2" s="1"/>
  <c r="B43" i="2" s="1"/>
  <c r="Y32" i="2"/>
  <c r="W32" i="2"/>
  <c r="X32" i="2"/>
  <c r="V32" i="2"/>
  <c r="I45" i="2"/>
  <c r="H46" i="2"/>
  <c r="O33" i="1"/>
  <c r="N33" i="1"/>
  <c r="M35" i="1"/>
  <c r="A44" i="2" l="1" a="1"/>
  <c r="A44" i="2" s="1"/>
  <c r="B44" i="2" s="1"/>
  <c r="Y33" i="2"/>
  <c r="W33" i="2"/>
  <c r="V33" i="2"/>
  <c r="X33" i="2"/>
  <c r="I46" i="2"/>
  <c r="H47" i="2"/>
  <c r="M36" i="1"/>
  <c r="O34" i="1"/>
  <c r="N34" i="1"/>
  <c r="A45" i="2" l="1" a="1"/>
  <c r="A45" i="2" s="1"/>
  <c r="B45" i="2" s="1"/>
  <c r="W34" i="2"/>
  <c r="V34" i="2"/>
  <c r="X34" i="2"/>
  <c r="Y34" i="2"/>
  <c r="I47" i="2"/>
  <c r="H48" i="2"/>
  <c r="O35" i="1"/>
  <c r="N35" i="1"/>
  <c r="M37" i="1"/>
  <c r="A46" i="2" l="1" a="1"/>
  <c r="A46" i="2" s="1"/>
  <c r="B46" i="2" s="1"/>
  <c r="Y35" i="2"/>
  <c r="W35" i="2"/>
  <c r="X35" i="2"/>
  <c r="V35" i="2"/>
  <c r="A47" i="2" s="1" a="1"/>
  <c r="A47" i="2" s="1"/>
  <c r="I48" i="2"/>
  <c r="H49" i="2"/>
  <c r="O36" i="1"/>
  <c r="N36" i="1"/>
  <c r="M38" i="1"/>
  <c r="B47" i="2" l="1"/>
  <c r="Y36" i="2"/>
  <c r="W36" i="2"/>
  <c r="V36" i="2"/>
  <c r="X36" i="2"/>
  <c r="I49" i="2"/>
  <c r="H50" i="2"/>
  <c r="N37" i="1"/>
  <c r="M39" i="1"/>
  <c r="O37" i="1"/>
  <c r="A48" i="2" l="1" a="1"/>
  <c r="A48" i="2" s="1"/>
  <c r="B48" i="2" s="1"/>
  <c r="I50" i="2"/>
  <c r="H51" i="2"/>
  <c r="W37" i="2"/>
  <c r="V37" i="2"/>
  <c r="X37" i="2"/>
  <c r="Y37" i="2"/>
  <c r="O38" i="1"/>
  <c r="N38" i="1"/>
  <c r="M40" i="1"/>
  <c r="A49" i="2" l="1" a="1"/>
  <c r="A49" i="2" s="1"/>
  <c r="B49" i="2" s="1"/>
  <c r="Y38" i="2"/>
  <c r="W38" i="2"/>
  <c r="X38" i="2"/>
  <c r="V38" i="2"/>
  <c r="I51" i="2"/>
  <c r="H52" i="2"/>
  <c r="M41" i="1"/>
  <c r="O39" i="1"/>
  <c r="N39" i="1"/>
  <c r="A50" i="2" l="1" a="1"/>
  <c r="A50" i="2" s="1"/>
  <c r="B50" i="2" s="1"/>
  <c r="I52" i="2"/>
  <c r="H53" i="2"/>
  <c r="Y39" i="2"/>
  <c r="X39" i="2"/>
  <c r="W39" i="2"/>
  <c r="V39" i="2"/>
  <c r="O40" i="1"/>
  <c r="N40" i="1"/>
  <c r="M42" i="1"/>
  <c r="A51" i="2" l="1" a="1"/>
  <c r="A51" i="2" s="1"/>
  <c r="B51" i="2" s="1"/>
  <c r="W40" i="2"/>
  <c r="V40" i="2"/>
  <c r="Y40" i="2"/>
  <c r="X40" i="2"/>
  <c r="I53" i="2"/>
  <c r="H54" i="2"/>
  <c r="N41" i="1"/>
  <c r="O41" i="1"/>
  <c r="M43" i="1"/>
  <c r="A52" i="2" l="1" a="1"/>
  <c r="A52" i="2" s="1"/>
  <c r="B52" i="2" s="1"/>
  <c r="I54" i="2"/>
  <c r="H55" i="2"/>
  <c r="Y41" i="2"/>
  <c r="W41" i="2"/>
  <c r="X41" i="2"/>
  <c r="V41" i="2"/>
  <c r="M44" i="1"/>
  <c r="O42" i="1"/>
  <c r="N42" i="1"/>
  <c r="A53" i="2" l="1" a="1"/>
  <c r="A53" i="2" s="1"/>
  <c r="B53" i="2" s="1"/>
  <c r="I55" i="2"/>
  <c r="H56" i="2"/>
  <c r="Y42" i="2"/>
  <c r="X42" i="2"/>
  <c r="W42" i="2"/>
  <c r="V42" i="2"/>
  <c r="O43" i="1"/>
  <c r="N43" i="1"/>
  <c r="M45" i="1"/>
  <c r="A54" i="2" l="1" a="1"/>
  <c r="A54" i="2" s="1"/>
  <c r="B54" i="2"/>
  <c r="W43" i="2"/>
  <c r="V43" i="2"/>
  <c r="Y43" i="2"/>
  <c r="X43" i="2"/>
  <c r="I56" i="2"/>
  <c r="H57" i="2"/>
  <c r="O44" i="1"/>
  <c r="N44" i="1"/>
  <c r="M46" i="1"/>
  <c r="A55" i="2" l="1" a="1"/>
  <c r="A55" i="2" s="1"/>
  <c r="B55" i="2" s="1"/>
  <c r="Y44" i="2"/>
  <c r="W44" i="2"/>
  <c r="X44" i="2"/>
  <c r="V44" i="2"/>
  <c r="H58" i="2"/>
  <c r="I57" i="2"/>
  <c r="O45" i="1"/>
  <c r="N45" i="1"/>
  <c r="M47" i="1"/>
  <c r="A56" i="2" l="1" a="1"/>
  <c r="A56" i="2" s="1"/>
  <c r="B56" i="2" s="1"/>
  <c r="Y45" i="2"/>
  <c r="X45" i="2"/>
  <c r="W45" i="2"/>
  <c r="V45" i="2"/>
  <c r="I58" i="2"/>
  <c r="H59" i="2"/>
  <c r="M48" i="1"/>
  <c r="O46" i="1"/>
  <c r="N46" i="1"/>
  <c r="A57" i="2" l="1" a="1"/>
  <c r="A57" i="2" s="1"/>
  <c r="B57" i="2" s="1"/>
  <c r="W46" i="2"/>
  <c r="V46" i="2"/>
  <c r="Y46" i="2"/>
  <c r="X46" i="2"/>
  <c r="I59" i="2"/>
  <c r="H60" i="2"/>
  <c r="O47" i="1"/>
  <c r="N47" i="1"/>
  <c r="M49" i="1"/>
  <c r="A58" i="2" l="1" a="1"/>
  <c r="A58" i="2" s="1"/>
  <c r="B58" i="2" s="1"/>
  <c r="Y47" i="2"/>
  <c r="W47" i="2"/>
  <c r="X47" i="2"/>
  <c r="V47" i="2"/>
  <c r="H61" i="2"/>
  <c r="I60" i="2"/>
  <c r="M50" i="1"/>
  <c r="O48" i="1"/>
  <c r="N48" i="1"/>
  <c r="A59" i="2" l="1" a="1"/>
  <c r="A59" i="2" s="1"/>
  <c r="B59" i="2" s="1"/>
  <c r="Y48" i="2"/>
  <c r="X48" i="2"/>
  <c r="W48" i="2"/>
  <c r="V48" i="2"/>
  <c r="I61" i="2"/>
  <c r="H62" i="2"/>
  <c r="N49" i="1"/>
  <c r="O49" i="1"/>
  <c r="M51" i="1"/>
  <c r="A60" i="2" l="1" a="1"/>
  <c r="A60" i="2" s="1"/>
  <c r="B60" i="2" s="1"/>
  <c r="I62" i="2"/>
  <c r="H63" i="2"/>
  <c r="W49" i="2"/>
  <c r="V49" i="2"/>
  <c r="Y49" i="2"/>
  <c r="X49" i="2"/>
  <c r="M52" i="1"/>
  <c r="O50" i="1"/>
  <c r="N50" i="1"/>
  <c r="A61" i="2" l="1" a="1"/>
  <c r="A61" i="2" s="1"/>
  <c r="B61" i="2" s="1"/>
  <c r="Y50" i="2"/>
  <c r="W50" i="2"/>
  <c r="X50" i="2"/>
  <c r="V50" i="2"/>
  <c r="A62" i="2" s="1" a="1"/>
  <c r="A62" i="2" s="1"/>
  <c r="H64" i="2"/>
  <c r="I63" i="2"/>
  <c r="M53" i="1"/>
  <c r="O51" i="1"/>
  <c r="N51" i="1"/>
  <c r="B62" i="2" l="1"/>
  <c r="I64" i="2"/>
  <c r="H65" i="2"/>
  <c r="Y51" i="2"/>
  <c r="X51" i="2"/>
  <c r="W51" i="2"/>
  <c r="V51" i="2"/>
  <c r="A63" i="2" s="1" a="1"/>
  <c r="A63" i="2" s="1"/>
  <c r="M54" i="1"/>
  <c r="N52" i="1"/>
  <c r="O52" i="1"/>
  <c r="B63" i="2" l="1"/>
  <c r="I65" i="2"/>
  <c r="H66" i="2"/>
  <c r="W52" i="2"/>
  <c r="V52" i="2"/>
  <c r="Y52" i="2"/>
  <c r="X52" i="2"/>
  <c r="N53" i="1"/>
  <c r="O53" i="1"/>
  <c r="M55" i="1"/>
  <c r="A64" i="2" l="1" a="1"/>
  <c r="A64" i="2" s="1"/>
  <c r="B64" i="2" s="1"/>
  <c r="Y53" i="2"/>
  <c r="W53" i="2"/>
  <c r="V53" i="2"/>
  <c r="X53" i="2"/>
  <c r="I66" i="2"/>
  <c r="H67" i="2"/>
  <c r="M56" i="1"/>
  <c r="O54" i="1"/>
  <c r="N54" i="1"/>
  <c r="A65" i="2" l="1" a="1"/>
  <c r="A65" i="2" s="1"/>
  <c r="B65" i="2" s="1"/>
  <c r="I67" i="2"/>
  <c r="H68" i="2"/>
  <c r="Y54" i="2"/>
  <c r="X54" i="2"/>
  <c r="W54" i="2"/>
  <c r="V54" i="2"/>
  <c r="A66" i="2" s="1" a="1"/>
  <c r="A66" i="2" s="1"/>
  <c r="O55" i="1"/>
  <c r="N55" i="1"/>
  <c r="M57" i="1"/>
  <c r="B66" i="2" l="1"/>
  <c r="I68" i="2"/>
  <c r="H69" i="2"/>
  <c r="X55" i="2"/>
  <c r="W55" i="2"/>
  <c r="V55" i="2"/>
  <c r="Y55" i="2"/>
  <c r="O56" i="1"/>
  <c r="N56" i="1"/>
  <c r="M58" i="1"/>
  <c r="A67" i="2" l="1" a="1"/>
  <c r="A67" i="2" s="1"/>
  <c r="B67" i="2" s="1"/>
  <c r="Y56" i="2"/>
  <c r="W56" i="2"/>
  <c r="V56" i="2"/>
  <c r="A68" i="2" s="1" a="1"/>
  <c r="A68" i="2" s="1"/>
  <c r="X56" i="2"/>
  <c r="H70" i="2"/>
  <c r="I69" i="2"/>
  <c r="O57" i="1"/>
  <c r="N57" i="1"/>
  <c r="M59" i="1"/>
  <c r="B68" i="2" l="1"/>
  <c r="I70" i="2"/>
  <c r="H71" i="2"/>
  <c r="W57" i="2"/>
  <c r="V57" i="2"/>
  <c r="Y57" i="2"/>
  <c r="X57" i="2"/>
  <c r="M60" i="1"/>
  <c r="O58" i="1"/>
  <c r="N58" i="1"/>
  <c r="A69" i="2" l="1" a="1"/>
  <c r="A69" i="2" s="1"/>
  <c r="B69" i="2" s="1"/>
  <c r="V58" i="2"/>
  <c r="Y58" i="2"/>
  <c r="X58" i="2"/>
  <c r="W58" i="2"/>
  <c r="H72" i="2"/>
  <c r="I71" i="2"/>
  <c r="M61" i="1"/>
  <c r="O59" i="1"/>
  <c r="N59" i="1"/>
  <c r="A70" i="2" l="1" a="1"/>
  <c r="A70" i="2" s="1"/>
  <c r="B70" i="2" s="1"/>
  <c r="I72" i="2"/>
  <c r="H73" i="2"/>
  <c r="Y59" i="2"/>
  <c r="W59" i="2"/>
  <c r="X59" i="2"/>
  <c r="V59" i="2"/>
  <c r="M62" i="1"/>
  <c r="O60" i="1"/>
  <c r="N60" i="1"/>
  <c r="A71" i="2" l="1" a="1"/>
  <c r="A71" i="2" s="1"/>
  <c r="B71" i="2" s="1"/>
  <c r="H74" i="2"/>
  <c r="I73" i="2"/>
  <c r="Y60" i="2"/>
  <c r="X60" i="2"/>
  <c r="W60" i="2"/>
  <c r="V60" i="2"/>
  <c r="N61" i="1"/>
  <c r="M63" i="1"/>
  <c r="O61" i="1"/>
  <c r="A72" i="2" l="1" a="1"/>
  <c r="A72" i="2" s="1"/>
  <c r="B72" i="2" s="1"/>
  <c r="V61" i="2"/>
  <c r="Y61" i="2"/>
  <c r="W61" i="2"/>
  <c r="X61" i="2"/>
  <c r="I74" i="2"/>
  <c r="H75" i="2"/>
  <c r="M64" i="1"/>
  <c r="O62" i="1"/>
  <c r="N62" i="1"/>
  <c r="A73" i="2" l="1" a="1"/>
  <c r="A73" i="2" s="1"/>
  <c r="B73" i="2" s="1"/>
  <c r="X62" i="2"/>
  <c r="W62" i="2"/>
  <c r="V62" i="2"/>
  <c r="Y62" i="2"/>
  <c r="I75" i="2"/>
  <c r="H76" i="2"/>
  <c r="M65" i="1"/>
  <c r="O63" i="1"/>
  <c r="N63" i="1"/>
  <c r="A74" i="2" l="1" a="1"/>
  <c r="A74" i="2" s="1"/>
  <c r="B74" i="2" s="1"/>
  <c r="X63" i="2"/>
  <c r="V63" i="2"/>
  <c r="Y63" i="2"/>
  <c r="W63" i="2"/>
  <c r="H77" i="2"/>
  <c r="I76" i="2"/>
  <c r="M66" i="1"/>
  <c r="N64" i="1"/>
  <c r="O64" i="1"/>
  <c r="A75" i="2" l="1" a="1"/>
  <c r="A75" i="2" s="1"/>
  <c r="B75" i="2" s="1"/>
  <c r="H78" i="2"/>
  <c r="I77" i="2"/>
  <c r="V64" i="2"/>
  <c r="Y64" i="2"/>
  <c r="X64" i="2"/>
  <c r="W64" i="2"/>
  <c r="M67" i="1"/>
  <c r="O65" i="1"/>
  <c r="N65" i="1"/>
  <c r="A76" i="2" l="1" a="1"/>
  <c r="A76" i="2" s="1"/>
  <c r="B76" i="2" s="1"/>
  <c r="W65" i="2"/>
  <c r="X65" i="2"/>
  <c r="V65" i="2"/>
  <c r="Y65" i="2"/>
  <c r="H79" i="2"/>
  <c r="I78" i="2"/>
  <c r="M68" i="1"/>
  <c r="O66" i="1"/>
  <c r="N66" i="1"/>
  <c r="A77" i="2" l="1" a="1"/>
  <c r="A77" i="2" s="1"/>
  <c r="B77" i="2" s="1"/>
  <c r="I79" i="2"/>
  <c r="H80" i="2"/>
  <c r="Y66" i="2"/>
  <c r="X66" i="2"/>
  <c r="W66" i="2"/>
  <c r="V66" i="2"/>
  <c r="A78" i="2" s="1" a="1"/>
  <c r="A78" i="2" s="1"/>
  <c r="M69" i="1"/>
  <c r="N67" i="1"/>
  <c r="O67" i="1"/>
  <c r="B78" i="2" l="1"/>
  <c r="I80" i="2"/>
  <c r="H81" i="2"/>
  <c r="V67" i="2"/>
  <c r="W67" i="2"/>
  <c r="Y67" i="2"/>
  <c r="X67" i="2"/>
  <c r="O68" i="1"/>
  <c r="N68" i="1"/>
  <c r="M70" i="1"/>
  <c r="A79" i="2" l="1" a="1"/>
  <c r="A79" i="2" s="1"/>
  <c r="B79" i="2" s="1"/>
  <c r="X68" i="2"/>
  <c r="W68" i="2"/>
  <c r="V68" i="2"/>
  <c r="Y68" i="2"/>
  <c r="I81" i="2"/>
  <c r="H82" i="2"/>
  <c r="O69" i="1"/>
  <c r="N69" i="1"/>
  <c r="M71" i="1"/>
  <c r="A80" i="2" l="1" a="1"/>
  <c r="A80" i="2" s="1"/>
  <c r="B80" i="2" s="1"/>
  <c r="V69" i="2"/>
  <c r="Y69" i="2"/>
  <c r="W69" i="2"/>
  <c r="X69" i="2"/>
  <c r="H83" i="2"/>
  <c r="I82" i="2"/>
  <c r="M72" i="1"/>
  <c r="O70" i="1"/>
  <c r="N70" i="1"/>
  <c r="A81" i="2" l="1" a="1"/>
  <c r="A81" i="2" s="1"/>
  <c r="B81" i="2" s="1"/>
  <c r="I83" i="2"/>
  <c r="H84" i="2"/>
  <c r="V70" i="2"/>
  <c r="X70" i="2"/>
  <c r="Y70" i="2"/>
  <c r="W70" i="2"/>
  <c r="N71" i="1"/>
  <c r="M73" i="1"/>
  <c r="O71" i="1"/>
  <c r="A82" i="2" l="1" a="1"/>
  <c r="A82" i="2" s="1"/>
  <c r="B82" i="2" s="1"/>
  <c r="Y71" i="2"/>
  <c r="X71" i="2"/>
  <c r="W71" i="2"/>
  <c r="V71" i="2"/>
  <c r="I84" i="2"/>
  <c r="H85" i="2"/>
  <c r="M74" i="1"/>
  <c r="O72" i="1"/>
  <c r="N72" i="1"/>
  <c r="A83" i="2" l="1" a="1"/>
  <c r="A83" i="2" s="1"/>
  <c r="B83" i="2" s="1"/>
  <c r="I85" i="2"/>
  <c r="H86" i="2"/>
  <c r="Y72" i="2"/>
  <c r="W72" i="2"/>
  <c r="V72" i="2"/>
  <c r="X72" i="2"/>
  <c r="M75" i="1"/>
  <c r="N73" i="1"/>
  <c r="O73" i="1"/>
  <c r="A84" i="2" l="1" a="1"/>
  <c r="A84" i="2" s="1"/>
  <c r="B84" i="2" s="1"/>
  <c r="V73" i="2"/>
  <c r="Y73" i="2"/>
  <c r="X73" i="2"/>
  <c r="W73" i="2"/>
  <c r="H87" i="2"/>
  <c r="I86" i="2"/>
  <c r="N74" i="1"/>
  <c r="M76" i="1"/>
  <c r="O74" i="1"/>
  <c r="A85" i="2" l="1" a="1"/>
  <c r="A85" i="2" s="1"/>
  <c r="B85" i="2" s="1"/>
  <c r="H88" i="2"/>
  <c r="I87" i="2"/>
  <c r="X74" i="2"/>
  <c r="V74" i="2"/>
  <c r="Y74" i="2"/>
  <c r="W74" i="2"/>
  <c r="M77" i="1"/>
  <c r="O75" i="1"/>
  <c r="N75" i="1"/>
  <c r="A86" i="2" l="1" a="1"/>
  <c r="A86" i="2" s="1"/>
  <c r="B86" i="2" s="1"/>
  <c r="V75" i="2"/>
  <c r="X75" i="2"/>
  <c r="W75" i="2"/>
  <c r="Y75" i="2"/>
  <c r="I88" i="2"/>
  <c r="H89" i="2"/>
  <c r="M78" i="1"/>
  <c r="O76" i="1"/>
  <c r="N76" i="1"/>
  <c r="A87" i="2" l="1" a="1"/>
  <c r="A87" i="2" s="1"/>
  <c r="B87" i="2" s="1"/>
  <c r="V76" i="2"/>
  <c r="X76" i="2"/>
  <c r="Y76" i="2"/>
  <c r="W76" i="2"/>
  <c r="H90" i="2"/>
  <c r="I89" i="2"/>
  <c r="M79" i="1"/>
  <c r="O77" i="1"/>
  <c r="N77" i="1"/>
  <c r="A88" i="2" l="1" a="1"/>
  <c r="A88" i="2" s="1"/>
  <c r="B88" i="2" s="1"/>
  <c r="H91" i="2"/>
  <c r="I90" i="2"/>
  <c r="W77" i="2"/>
  <c r="X77" i="2"/>
  <c r="Y77" i="2"/>
  <c r="V77" i="2"/>
  <c r="A89" i="2" s="1" a="1"/>
  <c r="A89" i="2" s="1"/>
  <c r="M80" i="1"/>
  <c r="O78" i="1"/>
  <c r="N78" i="1"/>
  <c r="B89" i="2" l="1"/>
  <c r="V78" i="2"/>
  <c r="Y78" i="2"/>
  <c r="W78" i="2"/>
  <c r="X78" i="2"/>
  <c r="H92" i="2"/>
  <c r="I91" i="2"/>
  <c r="M81" i="1"/>
  <c r="O79" i="1"/>
  <c r="N79" i="1"/>
  <c r="A90" i="2" l="1" a="1"/>
  <c r="A90" i="2" s="1"/>
  <c r="B90" i="2" s="1"/>
  <c r="I92" i="2"/>
  <c r="H93" i="2"/>
  <c r="V79" i="2"/>
  <c r="X79" i="2"/>
  <c r="Y79" i="2"/>
  <c r="W79" i="2"/>
  <c r="N80" i="1"/>
  <c r="M82" i="1"/>
  <c r="O80" i="1"/>
  <c r="A91" i="2" l="1" a="1"/>
  <c r="A91" i="2" s="1"/>
  <c r="B91" i="2" s="1"/>
  <c r="H94" i="2"/>
  <c r="I93" i="2"/>
  <c r="Y80" i="2"/>
  <c r="X80" i="2"/>
  <c r="W80" i="2"/>
  <c r="V80" i="2"/>
  <c r="M83" i="1"/>
  <c r="O81" i="1"/>
  <c r="N81" i="1"/>
  <c r="A92" i="2" l="1" a="1"/>
  <c r="A92" i="2" s="1"/>
  <c r="B92" i="2" s="1"/>
  <c r="H95" i="2"/>
  <c r="I94" i="2"/>
  <c r="V81" i="2"/>
  <c r="Y81" i="2"/>
  <c r="X81" i="2"/>
  <c r="W81" i="2"/>
  <c r="M84" i="1"/>
  <c r="O82" i="1"/>
  <c r="N82" i="1"/>
  <c r="A93" i="2" l="1" a="1"/>
  <c r="A93" i="2" s="1"/>
  <c r="B93" i="2" s="1"/>
  <c r="H96" i="2"/>
  <c r="I95" i="2"/>
  <c r="V82" i="2"/>
  <c r="X82" i="2"/>
  <c r="Y82" i="2"/>
  <c r="W82" i="2"/>
  <c r="N83" i="1"/>
  <c r="M85" i="1"/>
  <c r="O83" i="1"/>
  <c r="A94" i="2" l="1" a="1"/>
  <c r="A94" i="2" s="1"/>
  <c r="B94" i="2" s="1"/>
  <c r="V83" i="2"/>
  <c r="Y83" i="2"/>
  <c r="X83" i="2"/>
  <c r="W83" i="2"/>
  <c r="I96" i="2"/>
  <c r="H97" i="2"/>
  <c r="M86" i="1"/>
  <c r="O84" i="1"/>
  <c r="N84" i="1"/>
  <c r="A95" i="2" l="1" a="1"/>
  <c r="A95" i="2" s="1"/>
  <c r="B95" i="2" s="1"/>
  <c r="I97" i="2"/>
  <c r="H98" i="2"/>
  <c r="V84" i="2"/>
  <c r="Y84" i="2"/>
  <c r="W84" i="2"/>
  <c r="X84" i="2"/>
  <c r="M87" i="1"/>
  <c r="O85" i="1"/>
  <c r="N85" i="1"/>
  <c r="A96" i="2" l="1" a="1"/>
  <c r="A96" i="2" s="1"/>
  <c r="B96" i="2" s="1"/>
  <c r="V85" i="2"/>
  <c r="Y85" i="2"/>
  <c r="X85" i="2"/>
  <c r="W85" i="2"/>
  <c r="H99" i="2"/>
  <c r="I98" i="2"/>
  <c r="N86" i="1"/>
  <c r="O86" i="1"/>
  <c r="M88" i="1"/>
  <c r="A97" i="2" l="1" a="1"/>
  <c r="A97" i="2" s="1"/>
  <c r="B97" i="2" s="1"/>
  <c r="V86" i="2"/>
  <c r="X86" i="2"/>
  <c r="Y86" i="2"/>
  <c r="W86" i="2"/>
  <c r="H100" i="2"/>
  <c r="I99" i="2"/>
  <c r="M89" i="1"/>
  <c r="O87" i="1"/>
  <c r="N87" i="1"/>
  <c r="A98" i="2" l="1" a="1"/>
  <c r="A98" i="2" s="1"/>
  <c r="B98" i="2" s="1"/>
  <c r="H101" i="2"/>
  <c r="I100" i="2"/>
  <c r="V87" i="2"/>
  <c r="Y87" i="2"/>
  <c r="X87" i="2"/>
  <c r="W87" i="2"/>
  <c r="M90" i="1"/>
  <c r="O88" i="1"/>
  <c r="N88" i="1"/>
  <c r="A99" i="2" l="1" a="1"/>
  <c r="A99" i="2" s="1"/>
  <c r="B99" i="2" s="1"/>
  <c r="V88" i="2"/>
  <c r="X88" i="2"/>
  <c r="W88" i="2"/>
  <c r="Y88" i="2"/>
  <c r="H102" i="2"/>
  <c r="I101" i="2"/>
  <c r="M91" i="1"/>
  <c r="O89" i="1"/>
  <c r="N89" i="1"/>
  <c r="A100" i="2" l="1" a="1"/>
  <c r="A100" i="2" s="1"/>
  <c r="B100" i="2" s="1"/>
  <c r="W89" i="2"/>
  <c r="Y89" i="2"/>
  <c r="X89" i="2"/>
  <c r="V89" i="2"/>
  <c r="I102" i="2"/>
  <c r="H103" i="2"/>
  <c r="M92" i="1"/>
  <c r="O90" i="1"/>
  <c r="N90" i="1"/>
  <c r="A101" i="2" l="1" a="1"/>
  <c r="A101" i="2" s="1"/>
  <c r="B101" i="2" s="1"/>
  <c r="W90" i="2"/>
  <c r="Y90" i="2"/>
  <c r="X90" i="2"/>
  <c r="V90" i="2"/>
  <c r="I103" i="2"/>
  <c r="H104" i="2"/>
  <c r="M93" i="1"/>
  <c r="O91" i="1"/>
  <c r="N91" i="1"/>
  <c r="A102" i="2" l="1" a="1"/>
  <c r="A102" i="2" s="1"/>
  <c r="B102" i="2" s="1"/>
  <c r="V91" i="2"/>
  <c r="X91" i="2"/>
  <c r="Y91" i="2"/>
  <c r="W91" i="2"/>
  <c r="I104" i="2"/>
  <c r="H105" i="2"/>
  <c r="M94" i="1"/>
  <c r="O92" i="1"/>
  <c r="N92" i="1"/>
  <c r="A103" i="2" l="1" a="1"/>
  <c r="A103" i="2" s="1"/>
  <c r="B103" i="2" s="1"/>
  <c r="X92" i="2"/>
  <c r="V92" i="2"/>
  <c r="Y92" i="2"/>
  <c r="W92" i="2"/>
  <c r="H106" i="2"/>
  <c r="I105" i="2"/>
  <c r="M95" i="1"/>
  <c r="O93" i="1"/>
  <c r="N93" i="1"/>
  <c r="A104" i="2" l="1" a="1"/>
  <c r="A104" i="2" s="1"/>
  <c r="B104" i="2" s="1"/>
  <c r="I106" i="2"/>
  <c r="H107" i="2"/>
  <c r="W93" i="2"/>
  <c r="Y93" i="2"/>
  <c r="X93" i="2"/>
  <c r="V93" i="2"/>
  <c r="M96" i="1"/>
  <c r="O94" i="1"/>
  <c r="N94" i="1"/>
  <c r="A105" i="2" l="1" a="1"/>
  <c r="A105" i="2" s="1"/>
  <c r="B105" i="2" s="1"/>
  <c r="I107" i="2"/>
  <c r="H108" i="2"/>
  <c r="W94" i="2"/>
  <c r="Y94" i="2"/>
  <c r="X94" i="2"/>
  <c r="V94" i="2"/>
  <c r="M97" i="1"/>
  <c r="O95" i="1"/>
  <c r="N95" i="1"/>
  <c r="A106" i="2" l="1" a="1"/>
  <c r="A106" i="2" s="1"/>
  <c r="B106" i="2" s="1"/>
  <c r="Y95" i="2"/>
  <c r="W95" i="2"/>
  <c r="X95" i="2"/>
  <c r="V95" i="2"/>
  <c r="H109" i="2"/>
  <c r="I108" i="2"/>
  <c r="M98" i="1"/>
  <c r="O96" i="1"/>
  <c r="N96" i="1"/>
  <c r="A107" i="2" l="1" a="1"/>
  <c r="A107" i="2" s="1"/>
  <c r="B107" i="2" s="1"/>
  <c r="I109" i="2"/>
  <c r="H110" i="2"/>
  <c r="W96" i="2"/>
  <c r="V96" i="2"/>
  <c r="X96" i="2"/>
  <c r="Y96" i="2"/>
  <c r="M99" i="1"/>
  <c r="O97" i="1"/>
  <c r="N97" i="1"/>
  <c r="A108" i="2" l="1" a="1"/>
  <c r="A108" i="2" s="1"/>
  <c r="B108" i="2" s="1"/>
  <c r="X97" i="2"/>
  <c r="V97" i="2"/>
  <c r="W97" i="2"/>
  <c r="Y97" i="2"/>
  <c r="H111" i="2"/>
  <c r="I110" i="2"/>
  <c r="N98" i="1"/>
  <c r="O98" i="1"/>
  <c r="M100" i="1"/>
  <c r="A109" i="2" l="1" a="1"/>
  <c r="A109" i="2" s="1"/>
  <c r="B109" i="2" s="1"/>
  <c r="I111" i="2"/>
  <c r="H112" i="2"/>
  <c r="V98" i="2"/>
  <c r="Y98" i="2"/>
  <c r="W98" i="2"/>
  <c r="X98" i="2"/>
  <c r="M101" i="1"/>
  <c r="O99" i="1"/>
  <c r="N99" i="1"/>
  <c r="A110" i="2" l="1" a="1"/>
  <c r="A110" i="2" s="1"/>
  <c r="B110" i="2" s="1"/>
  <c r="H113" i="2"/>
  <c r="I112" i="2"/>
  <c r="W99" i="2"/>
  <c r="X99" i="2"/>
  <c r="Y99" i="2"/>
  <c r="V99" i="2"/>
  <c r="M102" i="1"/>
  <c r="O100" i="1"/>
  <c r="N100" i="1"/>
  <c r="A111" i="2" l="1" a="1"/>
  <c r="A111" i="2" s="1"/>
  <c r="B111" i="2" s="1"/>
  <c r="Y100" i="2"/>
  <c r="X100" i="2"/>
  <c r="W100" i="2"/>
  <c r="V100" i="2"/>
  <c r="I113" i="2"/>
  <c r="H114" i="2"/>
  <c r="M103" i="1"/>
  <c r="O101" i="1"/>
  <c r="N101" i="1"/>
  <c r="A112" i="2" l="1" a="1"/>
  <c r="A112" i="2" s="1"/>
  <c r="B112" i="2" s="1"/>
  <c r="W101" i="2"/>
  <c r="Y101" i="2"/>
  <c r="V101" i="2"/>
  <c r="X101" i="2"/>
  <c r="I114" i="2"/>
  <c r="H115" i="2"/>
  <c r="O102" i="1"/>
  <c r="N102" i="1"/>
  <c r="M104" i="1"/>
  <c r="A113" i="2" l="1" a="1"/>
  <c r="A113" i="2" s="1"/>
  <c r="B113" i="2" s="1"/>
  <c r="W102" i="2"/>
  <c r="Y102" i="2"/>
  <c r="X102" i="2"/>
  <c r="V102" i="2"/>
  <c r="I115" i="2"/>
  <c r="H116" i="2"/>
  <c r="O103" i="1"/>
  <c r="N103" i="1"/>
  <c r="M105" i="1"/>
  <c r="A114" i="2" l="1" a="1"/>
  <c r="A114" i="2" s="1"/>
  <c r="B114" i="2" s="1"/>
  <c r="I116" i="2"/>
  <c r="H117" i="2"/>
  <c r="V103" i="2"/>
  <c r="Y103" i="2"/>
  <c r="X103" i="2"/>
  <c r="W103" i="2"/>
  <c r="M106" i="1"/>
  <c r="O104" i="1"/>
  <c r="N104" i="1"/>
  <c r="A115" i="2" l="1" a="1"/>
  <c r="A115" i="2" s="1"/>
  <c r="B115" i="2" s="1"/>
  <c r="Y104" i="2"/>
  <c r="X104" i="2"/>
  <c r="W104" i="2"/>
  <c r="V104" i="2"/>
  <c r="H118" i="2"/>
  <c r="I117" i="2"/>
  <c r="M107" i="1"/>
  <c r="O105" i="1"/>
  <c r="N105" i="1"/>
  <c r="A116" i="2" l="1" a="1"/>
  <c r="A116" i="2" s="1"/>
  <c r="B116" i="2" s="1"/>
  <c r="H119" i="2"/>
  <c r="I118" i="2"/>
  <c r="W105" i="2"/>
  <c r="Y105" i="2"/>
  <c r="X105" i="2"/>
  <c r="V105" i="2"/>
  <c r="O106" i="1"/>
  <c r="N106" i="1"/>
  <c r="M108" i="1"/>
  <c r="A117" i="2" l="1" a="1"/>
  <c r="A117" i="2" s="1"/>
  <c r="B117" i="2" s="1"/>
  <c r="Y106" i="2"/>
  <c r="X106" i="2"/>
  <c r="W106" i="2"/>
  <c r="V106" i="2"/>
  <c r="I119" i="2"/>
  <c r="H120" i="2"/>
  <c r="N107" i="1"/>
  <c r="M109" i="1"/>
  <c r="O107" i="1"/>
  <c r="A118" i="2" l="1" a="1"/>
  <c r="A118" i="2" s="1"/>
  <c r="B118" i="2" s="1"/>
  <c r="Y107" i="2"/>
  <c r="V107" i="2"/>
  <c r="X107" i="2"/>
  <c r="W107" i="2"/>
  <c r="H121" i="2"/>
  <c r="I120" i="2"/>
  <c r="M110" i="1"/>
  <c r="O108" i="1"/>
  <c r="N108" i="1"/>
  <c r="A119" i="2" l="1" a="1"/>
  <c r="A119" i="2" s="1"/>
  <c r="B119" i="2" s="1"/>
  <c r="W108" i="2"/>
  <c r="Y108" i="2"/>
  <c r="X108" i="2"/>
  <c r="V108" i="2"/>
  <c r="I121" i="2"/>
  <c r="H122" i="2"/>
  <c r="M111" i="1"/>
  <c r="O109" i="1"/>
  <c r="N109" i="1"/>
  <c r="A120" i="2" l="1" a="1"/>
  <c r="A120" i="2" s="1"/>
  <c r="B120" i="2" s="1"/>
  <c r="Y109" i="2"/>
  <c r="X109" i="2"/>
  <c r="V109" i="2"/>
  <c r="W109" i="2"/>
  <c r="H123" i="2"/>
  <c r="I122" i="2"/>
  <c r="O110" i="1"/>
  <c r="N110" i="1"/>
  <c r="M112" i="1"/>
  <c r="A121" i="2" l="1" a="1"/>
  <c r="A121" i="2" s="1"/>
  <c r="B121" i="2" s="1"/>
  <c r="W110" i="2"/>
  <c r="Y110" i="2"/>
  <c r="X110" i="2"/>
  <c r="V110" i="2"/>
  <c r="A122" i="2" s="1" a="1"/>
  <c r="A122" i="2" s="1"/>
  <c r="I123" i="2"/>
  <c r="H124" i="2"/>
  <c r="N111" i="1"/>
  <c r="M113" i="1"/>
  <c r="O111" i="1"/>
  <c r="B122" i="2" l="1"/>
  <c r="H125" i="2"/>
  <c r="I124" i="2"/>
  <c r="W111" i="2"/>
  <c r="X111" i="2"/>
  <c r="Y111" i="2"/>
  <c r="V111" i="2"/>
  <c r="A123" i="2" s="1" a="1"/>
  <c r="A123" i="2" s="1"/>
  <c r="M114" i="1"/>
  <c r="O112" i="1"/>
  <c r="N112" i="1"/>
  <c r="B123" i="2" l="1"/>
  <c r="W112" i="2"/>
  <c r="Y112" i="2"/>
  <c r="X112" i="2"/>
  <c r="V112" i="2"/>
  <c r="H126" i="2"/>
  <c r="I125" i="2"/>
  <c r="M115" i="1"/>
  <c r="O113" i="1"/>
  <c r="N113" i="1"/>
  <c r="A124" i="2" l="1" a="1"/>
  <c r="A124" i="2" s="1"/>
  <c r="B124" i="2" s="1"/>
  <c r="I126" i="2"/>
  <c r="H127" i="2"/>
  <c r="W113" i="2"/>
  <c r="Y113" i="2"/>
  <c r="X113" i="2"/>
  <c r="V113" i="2"/>
  <c r="O114" i="1"/>
  <c r="N114" i="1"/>
  <c r="M116" i="1"/>
  <c r="A125" i="2" l="1" a="1"/>
  <c r="A125" i="2" s="1"/>
  <c r="B125" i="2" s="1"/>
  <c r="W114" i="2"/>
  <c r="Y114" i="2"/>
  <c r="X114" i="2"/>
  <c r="V114" i="2"/>
  <c r="I127" i="2"/>
  <c r="H128" i="2"/>
  <c r="N115" i="1"/>
  <c r="M117" i="1"/>
  <c r="O115" i="1"/>
  <c r="A126" i="2" l="1" a="1"/>
  <c r="A126" i="2" s="1"/>
  <c r="B126" i="2" s="1"/>
  <c r="Y115" i="2"/>
  <c r="V115" i="2"/>
  <c r="X115" i="2"/>
  <c r="W115" i="2"/>
  <c r="H129" i="2"/>
  <c r="I128" i="2"/>
  <c r="M118" i="1"/>
  <c r="O116" i="1"/>
  <c r="N116" i="1"/>
  <c r="A127" i="2" l="1" a="1"/>
  <c r="A127" i="2" s="1"/>
  <c r="B127" i="2" s="1"/>
  <c r="I129" i="2"/>
  <c r="H130" i="2"/>
  <c r="W116" i="2"/>
  <c r="Y116" i="2"/>
  <c r="V116" i="2"/>
  <c r="A128" i="2" s="1" a="1"/>
  <c r="A128" i="2" s="1"/>
  <c r="X116" i="2"/>
  <c r="M119" i="1"/>
  <c r="O117" i="1"/>
  <c r="N117" i="1"/>
  <c r="B128" i="2" l="1"/>
  <c r="W117" i="2"/>
  <c r="Y117" i="2"/>
  <c r="X117" i="2"/>
  <c r="V117" i="2"/>
  <c r="A129" i="2" s="1" a="1"/>
  <c r="A129" i="2" s="1"/>
  <c r="H131" i="2"/>
  <c r="I130" i="2"/>
  <c r="O118" i="1"/>
  <c r="N118" i="1"/>
  <c r="M120" i="1"/>
  <c r="B129" i="2" l="1"/>
  <c r="I131" i="2"/>
  <c r="H132" i="2"/>
  <c r="W118" i="2"/>
  <c r="V118" i="2"/>
  <c r="Y118" i="2"/>
  <c r="X118" i="2"/>
  <c r="N119" i="1"/>
  <c r="M121" i="1"/>
  <c r="O119" i="1"/>
  <c r="A130" i="2" l="1" a="1"/>
  <c r="A130" i="2" s="1"/>
  <c r="B130" i="2" s="1"/>
  <c r="X119" i="2"/>
  <c r="Y119" i="2"/>
  <c r="W119" i="2"/>
  <c r="V119" i="2"/>
  <c r="H133" i="2"/>
  <c r="I132" i="2"/>
  <c r="M122" i="1"/>
  <c r="O120" i="1"/>
  <c r="N120" i="1"/>
  <c r="A131" i="2" l="1" a="1"/>
  <c r="A131" i="2" s="1"/>
  <c r="B131" i="2" s="1"/>
  <c r="H134" i="2"/>
  <c r="I133" i="2"/>
  <c r="X120" i="2"/>
  <c r="W120" i="2"/>
  <c r="V120" i="2"/>
  <c r="Y120" i="2"/>
  <c r="M123" i="1"/>
  <c r="O121" i="1"/>
  <c r="N121" i="1"/>
  <c r="A132" i="2" l="1" a="1"/>
  <c r="A132" i="2" s="1"/>
  <c r="B132" i="2" s="1"/>
  <c r="H135" i="2"/>
  <c r="I134" i="2"/>
  <c r="W121" i="2"/>
  <c r="X121" i="2"/>
  <c r="Y121" i="2"/>
  <c r="V121" i="2"/>
  <c r="A133" i="2" s="1" a="1"/>
  <c r="A133" i="2" s="1"/>
  <c r="O122" i="1"/>
  <c r="N122" i="1"/>
  <c r="M124" i="1"/>
  <c r="B133" i="2" l="1"/>
  <c r="Y122" i="2"/>
  <c r="X122" i="2"/>
  <c r="W122" i="2"/>
  <c r="V122" i="2"/>
  <c r="H136" i="2"/>
  <c r="I135" i="2"/>
  <c r="N123" i="1"/>
  <c r="M125" i="1"/>
  <c r="O123" i="1"/>
  <c r="A134" i="2" l="1" a="1"/>
  <c r="A134" i="2" s="1"/>
  <c r="B134" i="2" s="1"/>
  <c r="X123" i="2"/>
  <c r="V123" i="2"/>
  <c r="W123" i="2"/>
  <c r="Y123" i="2"/>
  <c r="H137" i="2"/>
  <c r="I136" i="2"/>
  <c r="M126" i="1"/>
  <c r="O124" i="1"/>
  <c r="N124" i="1"/>
  <c r="A135" i="2" l="1" a="1"/>
  <c r="A135" i="2" s="1"/>
  <c r="B135" i="2" s="1"/>
  <c r="H138" i="2"/>
  <c r="I137" i="2"/>
  <c r="X124" i="2"/>
  <c r="W124" i="2"/>
  <c r="V124" i="2"/>
  <c r="Y124" i="2"/>
  <c r="M127" i="1"/>
  <c r="O125" i="1"/>
  <c r="N125" i="1"/>
  <c r="A136" i="2" l="1" a="1"/>
  <c r="A136" i="2" s="1"/>
  <c r="B136" i="2" s="1"/>
  <c r="H139" i="2"/>
  <c r="I138" i="2"/>
  <c r="V125" i="2"/>
  <c r="X125" i="2"/>
  <c r="W125" i="2"/>
  <c r="Y125" i="2"/>
  <c r="O126" i="1"/>
  <c r="N126" i="1"/>
  <c r="M128" i="1"/>
  <c r="A137" i="2" l="1" a="1"/>
  <c r="A137" i="2" s="1"/>
  <c r="B137" i="2" s="1"/>
  <c r="X126" i="2"/>
  <c r="W126" i="2"/>
  <c r="V126" i="2"/>
  <c r="Y126" i="2"/>
  <c r="H140" i="2"/>
  <c r="I139" i="2"/>
  <c r="N127" i="1"/>
  <c r="M129" i="1"/>
  <c r="O127" i="1"/>
  <c r="A138" i="2" l="1" a="1"/>
  <c r="A138" i="2" s="1"/>
  <c r="B138" i="2" s="1"/>
  <c r="H141" i="2"/>
  <c r="I140" i="2"/>
  <c r="Y127" i="2"/>
  <c r="X127" i="2"/>
  <c r="W127" i="2"/>
  <c r="V127" i="2"/>
  <c r="M130" i="1"/>
  <c r="O128" i="1"/>
  <c r="N128" i="1"/>
  <c r="A139" i="2" l="1" a="1"/>
  <c r="A139" i="2" s="1"/>
  <c r="B139" i="2" s="1"/>
  <c r="W128" i="2"/>
  <c r="V128" i="2"/>
  <c r="Y128" i="2"/>
  <c r="X128" i="2"/>
  <c r="I141" i="2"/>
  <c r="H142" i="2"/>
  <c r="M131" i="1"/>
  <c r="O129" i="1"/>
  <c r="N129" i="1"/>
  <c r="A140" i="2" l="1" a="1"/>
  <c r="A140" i="2" s="1"/>
  <c r="B140" i="2" s="1"/>
  <c r="X129" i="2"/>
  <c r="Y129" i="2"/>
  <c r="W129" i="2"/>
  <c r="V129" i="2"/>
  <c r="H143" i="2"/>
  <c r="I142" i="2"/>
  <c r="O130" i="1"/>
  <c r="N130" i="1"/>
  <c r="M132" i="1"/>
  <c r="A141" i="2" l="1" a="1"/>
  <c r="A141" i="2" s="1"/>
  <c r="B141" i="2" s="1"/>
  <c r="V130" i="2"/>
  <c r="W130" i="2"/>
  <c r="X130" i="2"/>
  <c r="Y130" i="2"/>
  <c r="I143" i="2"/>
  <c r="H144" i="2"/>
  <c r="N131" i="1"/>
  <c r="M133" i="1"/>
  <c r="O131" i="1"/>
  <c r="A142" i="2" l="1" a="1"/>
  <c r="A142" i="2" s="1"/>
  <c r="B142" i="2" s="1"/>
  <c r="Y131" i="2"/>
  <c r="X131" i="2"/>
  <c r="W131" i="2"/>
  <c r="V131" i="2"/>
  <c r="H145" i="2"/>
  <c r="I144" i="2"/>
  <c r="M134" i="1"/>
  <c r="O132" i="1"/>
  <c r="N132" i="1"/>
  <c r="A143" i="2" l="1" a="1"/>
  <c r="A143" i="2" s="1"/>
  <c r="B143" i="2" s="1"/>
  <c r="X132" i="2"/>
  <c r="W132" i="2"/>
  <c r="Y132" i="2"/>
  <c r="V132" i="2"/>
  <c r="H146" i="2"/>
  <c r="I145" i="2"/>
  <c r="M135" i="1"/>
  <c r="O133" i="1"/>
  <c r="N133" i="1"/>
  <c r="A144" i="2" l="1" a="1"/>
  <c r="A144" i="2" s="1"/>
  <c r="B144" i="2" s="1"/>
  <c r="I146" i="2"/>
  <c r="H147" i="2"/>
  <c r="Y133" i="2"/>
  <c r="X133" i="2"/>
  <c r="W133" i="2"/>
  <c r="V133" i="2"/>
  <c r="O134" i="1"/>
  <c r="N134" i="1"/>
  <c r="M136" i="1"/>
  <c r="A145" i="2" l="1" a="1"/>
  <c r="A145" i="2" s="1"/>
  <c r="B145" i="2" s="1"/>
  <c r="H148" i="2"/>
  <c r="I147" i="2"/>
  <c r="Y134" i="2"/>
  <c r="X134" i="2"/>
  <c r="V134" i="2"/>
  <c r="W134" i="2"/>
  <c r="N135" i="1"/>
  <c r="M137" i="1"/>
  <c r="O135" i="1"/>
  <c r="A146" i="2" l="1" a="1"/>
  <c r="A146" i="2" s="1"/>
  <c r="B146" i="2" s="1"/>
  <c r="H149" i="2"/>
  <c r="I148" i="2"/>
  <c r="X135" i="2"/>
  <c r="Y135" i="2"/>
  <c r="W135" i="2"/>
  <c r="V135" i="2"/>
  <c r="M138" i="1"/>
  <c r="O136" i="1"/>
  <c r="N136" i="1"/>
  <c r="A147" i="2" l="1" a="1"/>
  <c r="A147" i="2" s="1"/>
  <c r="B147" i="2" s="1"/>
  <c r="X136" i="2"/>
  <c r="W136" i="2"/>
  <c r="Y136" i="2"/>
  <c r="V136" i="2"/>
  <c r="A148" i="2" s="1" a="1"/>
  <c r="A148" i="2" s="1"/>
  <c r="H150" i="2"/>
  <c r="I149" i="2"/>
  <c r="M139" i="1"/>
  <c r="O137" i="1"/>
  <c r="N137" i="1"/>
  <c r="B148" i="2" l="1"/>
  <c r="Y137" i="2"/>
  <c r="X137" i="2"/>
  <c r="W137" i="2"/>
  <c r="V137" i="2"/>
  <c r="I150" i="2"/>
  <c r="H151" i="2"/>
  <c r="O138" i="1"/>
  <c r="N138" i="1"/>
  <c r="M140" i="1"/>
  <c r="A149" i="2" l="1" a="1"/>
  <c r="A149" i="2" s="1"/>
  <c r="B149" i="2" s="1"/>
  <c r="X138" i="2"/>
  <c r="W138" i="2"/>
  <c r="Y138" i="2"/>
  <c r="V138" i="2"/>
  <c r="A150" i="2" s="1" a="1"/>
  <c r="A150" i="2" s="1"/>
  <c r="H152" i="2"/>
  <c r="I151" i="2"/>
  <c r="N139" i="1"/>
  <c r="M141" i="1"/>
  <c r="O139" i="1"/>
  <c r="B150" i="2" l="1"/>
  <c r="H153" i="2"/>
  <c r="I152" i="2"/>
  <c r="Y139" i="2"/>
  <c r="X139" i="2"/>
  <c r="W139" i="2"/>
  <c r="V139" i="2"/>
  <c r="M142" i="1"/>
  <c r="O140" i="1"/>
  <c r="N140" i="1"/>
  <c r="A151" i="2" l="1" a="1"/>
  <c r="A151" i="2" s="1"/>
  <c r="B151" i="2" s="1"/>
  <c r="I153" i="2"/>
  <c r="H154" i="2"/>
  <c r="W140" i="2"/>
  <c r="X140" i="2"/>
  <c r="V140" i="2"/>
  <c r="Y140" i="2"/>
  <c r="M143" i="1"/>
  <c r="O141" i="1"/>
  <c r="N141" i="1"/>
  <c r="A152" i="2" l="1" a="1"/>
  <c r="A152" i="2" s="1"/>
  <c r="B152" i="2" s="1"/>
  <c r="H155" i="2"/>
  <c r="I154" i="2"/>
  <c r="X141" i="2"/>
  <c r="Y141" i="2"/>
  <c r="W141" i="2"/>
  <c r="V141" i="2"/>
  <c r="O142" i="1"/>
  <c r="N142" i="1"/>
  <c r="M144" i="1"/>
  <c r="A153" i="2" l="1" a="1"/>
  <c r="A153" i="2" s="1"/>
  <c r="B153" i="2" s="1"/>
  <c r="V142" i="2"/>
  <c r="X142" i="2"/>
  <c r="W142" i="2"/>
  <c r="Y142" i="2"/>
  <c r="I155" i="2"/>
  <c r="H156" i="2"/>
  <c r="N143" i="1"/>
  <c r="M145" i="1"/>
  <c r="O143" i="1"/>
  <c r="A154" i="2" l="1" a="1"/>
  <c r="A154" i="2" s="1"/>
  <c r="B154" i="2" s="1"/>
  <c r="H157" i="2"/>
  <c r="I156" i="2"/>
  <c r="X143" i="2"/>
  <c r="W143" i="2"/>
  <c r="V143" i="2"/>
  <c r="Y143" i="2"/>
  <c r="M146" i="1"/>
  <c r="O144" i="1"/>
  <c r="N144" i="1"/>
  <c r="A155" i="2" l="1" a="1"/>
  <c r="A155" i="2" s="1"/>
  <c r="B155" i="2" s="1"/>
  <c r="X144" i="2"/>
  <c r="Y144" i="2"/>
  <c r="W144" i="2"/>
  <c r="V144" i="2"/>
  <c r="H158" i="2"/>
  <c r="I157" i="2"/>
  <c r="M147" i="1"/>
  <c r="O145" i="1"/>
  <c r="N145" i="1"/>
  <c r="A156" i="2" l="1" a="1"/>
  <c r="A156" i="2" s="1"/>
  <c r="B156" i="2" s="1"/>
  <c r="I158" i="2"/>
  <c r="H159" i="2"/>
  <c r="W145" i="2"/>
  <c r="V145" i="2"/>
  <c r="Y145" i="2"/>
  <c r="X145" i="2"/>
  <c r="O146" i="1"/>
  <c r="N146" i="1"/>
  <c r="M148" i="1"/>
  <c r="A157" i="2" l="1" a="1"/>
  <c r="A157" i="2" s="1"/>
  <c r="B157" i="2" s="1"/>
  <c r="H160" i="2"/>
  <c r="I159" i="2"/>
  <c r="Y146" i="2"/>
  <c r="W146" i="2"/>
  <c r="V146" i="2"/>
  <c r="X146" i="2"/>
  <c r="N147" i="1"/>
  <c r="M149" i="1"/>
  <c r="O147" i="1"/>
  <c r="A158" i="2" l="1" a="1"/>
  <c r="A158" i="2" s="1"/>
  <c r="B158" i="2" s="1"/>
  <c r="X147" i="2"/>
  <c r="W147" i="2"/>
  <c r="V147" i="2"/>
  <c r="Y147" i="2"/>
  <c r="H161" i="2"/>
  <c r="I160" i="2"/>
  <c r="M150" i="1"/>
  <c r="O148" i="1"/>
  <c r="N148" i="1"/>
  <c r="A159" i="2" l="1" a="1"/>
  <c r="A159" i="2" s="1"/>
  <c r="B159" i="2" s="1"/>
  <c r="H162" i="2"/>
  <c r="I161" i="2"/>
  <c r="V148" i="2"/>
  <c r="W148" i="2"/>
  <c r="Y148" i="2"/>
  <c r="X148" i="2"/>
  <c r="M151" i="1"/>
  <c r="O149" i="1"/>
  <c r="N149" i="1"/>
  <c r="A160" i="2" l="1" a="1"/>
  <c r="A160" i="2" s="1"/>
  <c r="B160" i="2" s="1"/>
  <c r="H163" i="2"/>
  <c r="I162" i="2"/>
  <c r="X149" i="2"/>
  <c r="V149" i="2"/>
  <c r="Y149" i="2"/>
  <c r="W149" i="2"/>
  <c r="O150" i="1"/>
  <c r="N150" i="1"/>
  <c r="M152" i="1"/>
  <c r="A161" i="2" l="1" a="1"/>
  <c r="A161" i="2" s="1"/>
  <c r="B161" i="2" s="1"/>
  <c r="X150" i="2"/>
  <c r="W150" i="2"/>
  <c r="Y150" i="2"/>
  <c r="V150" i="2"/>
  <c r="H164" i="2"/>
  <c r="I163" i="2"/>
  <c r="N151" i="1"/>
  <c r="M153" i="1"/>
  <c r="O151" i="1"/>
  <c r="A162" i="2" l="1" a="1"/>
  <c r="A162" i="2" s="1"/>
  <c r="B162" i="2" s="1"/>
  <c r="Y151" i="2"/>
  <c r="X151" i="2"/>
  <c r="W151" i="2"/>
  <c r="V151" i="2"/>
  <c r="H165" i="2"/>
  <c r="I164" i="2"/>
  <c r="M154" i="1"/>
  <c r="O152" i="1"/>
  <c r="N152" i="1"/>
  <c r="A163" i="2" l="1" a="1"/>
  <c r="A163" i="2" s="1"/>
  <c r="B163" i="2" s="1"/>
  <c r="H166" i="2"/>
  <c r="I165" i="2"/>
  <c r="X152" i="2"/>
  <c r="V152" i="2"/>
  <c r="Y152" i="2"/>
  <c r="W152" i="2"/>
  <c r="M155" i="1"/>
  <c r="O153" i="1"/>
  <c r="N153" i="1"/>
  <c r="A164" i="2" l="1" a="1"/>
  <c r="A164" i="2" s="1"/>
  <c r="B164" i="2" s="1"/>
  <c r="X153" i="2"/>
  <c r="W153" i="2"/>
  <c r="Y153" i="2"/>
  <c r="V153" i="2"/>
  <c r="A165" i="2" s="1" a="1"/>
  <c r="A165" i="2" s="1"/>
  <c r="H167" i="2"/>
  <c r="I166" i="2"/>
  <c r="O154" i="1"/>
  <c r="N154" i="1"/>
  <c r="M156" i="1"/>
  <c r="B165" i="2" l="1"/>
  <c r="I167" i="2"/>
  <c r="H168" i="2"/>
  <c r="X154" i="2"/>
  <c r="Y154" i="2"/>
  <c r="W154" i="2"/>
  <c r="V154" i="2"/>
  <c r="N155" i="1"/>
  <c r="M157" i="1"/>
  <c r="O155" i="1"/>
  <c r="A166" i="2" l="1" a="1"/>
  <c r="A166" i="2" s="1"/>
  <c r="B166" i="2" s="1"/>
  <c r="H169" i="2"/>
  <c r="I168" i="2"/>
  <c r="X155" i="2"/>
  <c r="V155" i="2"/>
  <c r="W155" i="2"/>
  <c r="Y155" i="2"/>
  <c r="M158" i="1"/>
  <c r="O156" i="1"/>
  <c r="N156" i="1"/>
  <c r="A167" i="2" l="1" a="1"/>
  <c r="A167" i="2" s="1"/>
  <c r="B167" i="2" s="1"/>
  <c r="H170" i="2"/>
  <c r="I169" i="2"/>
  <c r="X156" i="2"/>
  <c r="W156" i="2"/>
  <c r="V156" i="2"/>
  <c r="Y156" i="2"/>
  <c r="M159" i="1"/>
  <c r="O157" i="1"/>
  <c r="N157" i="1"/>
  <c r="A168" i="2" l="1" a="1"/>
  <c r="A168" i="2" s="1"/>
  <c r="B168" i="2" s="1"/>
  <c r="V157" i="2"/>
  <c r="Y157" i="2"/>
  <c r="X157" i="2"/>
  <c r="W157" i="2"/>
  <c r="I170" i="2"/>
  <c r="H171" i="2"/>
  <c r="O158" i="1"/>
  <c r="N158" i="1"/>
  <c r="M160" i="1"/>
  <c r="A169" i="2" l="1" a="1"/>
  <c r="A169" i="2" s="1"/>
  <c r="B169" i="2" s="1"/>
  <c r="H172" i="2"/>
  <c r="I171" i="2"/>
  <c r="X158" i="2"/>
  <c r="V158" i="2"/>
  <c r="Y158" i="2"/>
  <c r="W158" i="2"/>
  <c r="N159" i="1"/>
  <c r="M161" i="1"/>
  <c r="O159" i="1"/>
  <c r="A170" i="2" l="1" a="1"/>
  <c r="A170" i="2" s="1"/>
  <c r="B170" i="2" s="1"/>
  <c r="Y159" i="2"/>
  <c r="X159" i="2"/>
  <c r="W159" i="2"/>
  <c r="V159" i="2"/>
  <c r="A171" i="2" s="1" a="1"/>
  <c r="A171" i="2" s="1"/>
  <c r="H173" i="2"/>
  <c r="I172" i="2"/>
  <c r="M162" i="1"/>
  <c r="O160" i="1"/>
  <c r="N160" i="1"/>
  <c r="B171" i="2" l="1"/>
  <c r="I173" i="2"/>
  <c r="H174" i="2"/>
  <c r="V160" i="2"/>
  <c r="W160" i="2"/>
  <c r="Y160" i="2"/>
  <c r="X160" i="2"/>
  <c r="M163" i="1"/>
  <c r="O161" i="1"/>
  <c r="N161" i="1"/>
  <c r="A172" i="2" l="1" a="1"/>
  <c r="A172" i="2" s="1"/>
  <c r="B172" i="2" s="1"/>
  <c r="X161" i="2"/>
  <c r="V161" i="2"/>
  <c r="Y161" i="2"/>
  <c r="W161" i="2"/>
  <c r="H175" i="2"/>
  <c r="I174" i="2"/>
  <c r="O162" i="1"/>
  <c r="N162" i="1"/>
  <c r="M164" i="1"/>
  <c r="A173" i="2" l="1" a="1"/>
  <c r="A173" i="2" s="1"/>
  <c r="B173" i="2" s="1"/>
  <c r="H176" i="2"/>
  <c r="I175" i="2"/>
  <c r="Y162" i="2"/>
  <c r="X162" i="2"/>
  <c r="W162" i="2"/>
  <c r="V162" i="2"/>
  <c r="N163" i="1"/>
  <c r="M165" i="1"/>
  <c r="O163" i="1"/>
  <c r="A174" i="2" l="1" a="1"/>
  <c r="A174" i="2" s="1"/>
  <c r="B174" i="2" s="1"/>
  <c r="I176" i="2"/>
  <c r="H177" i="2"/>
  <c r="Y163" i="2"/>
  <c r="V163" i="2"/>
  <c r="W163" i="2"/>
  <c r="X163" i="2"/>
  <c r="M166" i="1"/>
  <c r="O164" i="1"/>
  <c r="N164" i="1"/>
  <c r="A175" i="2" l="1" a="1"/>
  <c r="A175" i="2" s="1"/>
  <c r="B175" i="2" s="1"/>
  <c r="X164" i="2"/>
  <c r="V164" i="2"/>
  <c r="Y164" i="2"/>
  <c r="W164" i="2"/>
  <c r="H178" i="2"/>
  <c r="I177" i="2"/>
  <c r="M167" i="1"/>
  <c r="O165" i="1"/>
  <c r="N165" i="1"/>
  <c r="A176" i="2" l="1" a="1"/>
  <c r="A176" i="2" s="1"/>
  <c r="B176" i="2" s="1"/>
  <c r="H179" i="2"/>
  <c r="I178" i="2"/>
  <c r="Y165" i="2"/>
  <c r="X165" i="2"/>
  <c r="W165" i="2"/>
  <c r="V165" i="2"/>
  <c r="O166" i="1"/>
  <c r="N166" i="1"/>
  <c r="M168" i="1"/>
  <c r="A177" i="2" l="1" a="1"/>
  <c r="A177" i="2" s="1"/>
  <c r="B177" i="2" s="1"/>
  <c r="H180" i="2"/>
  <c r="I179" i="2"/>
  <c r="X166" i="2"/>
  <c r="Y166" i="2"/>
  <c r="V166" i="2"/>
  <c r="W166" i="2"/>
  <c r="N167" i="1"/>
  <c r="M169" i="1"/>
  <c r="O167" i="1"/>
  <c r="A178" i="2" l="1" a="1"/>
  <c r="A178" i="2" s="1"/>
  <c r="B178" i="2" s="1"/>
  <c r="X167" i="2"/>
  <c r="V167" i="2"/>
  <c r="W167" i="2"/>
  <c r="Y167" i="2"/>
  <c r="H181" i="2"/>
  <c r="I180" i="2"/>
  <c r="M170" i="1"/>
  <c r="O168" i="1"/>
  <c r="N168" i="1"/>
  <c r="A179" i="2" l="1" a="1"/>
  <c r="A179" i="2" s="1"/>
  <c r="B179" i="2" s="1"/>
  <c r="Y168" i="2"/>
  <c r="W168" i="2"/>
  <c r="X168" i="2"/>
  <c r="V168" i="2"/>
  <c r="I181" i="2"/>
  <c r="H182" i="2"/>
  <c r="M171" i="1"/>
  <c r="O169" i="1"/>
  <c r="N169" i="1"/>
  <c r="A180" i="2" l="1" a="1"/>
  <c r="A180" i="2" s="1"/>
  <c r="X169" i="2"/>
  <c r="W169" i="2"/>
  <c r="Y169" i="2"/>
  <c r="V169" i="2"/>
  <c r="A181" i="2" s="1" a="1"/>
  <c r="A181" i="2" s="1"/>
  <c r="H183" i="2"/>
  <c r="I182" i="2"/>
  <c r="O170" i="1"/>
  <c r="N170" i="1"/>
  <c r="M172" i="1"/>
  <c r="B180" i="2" l="1"/>
  <c r="J30" i="2"/>
  <c r="B181" i="2"/>
  <c r="J36" i="2"/>
  <c r="J44" i="2"/>
  <c r="J35" i="2"/>
  <c r="J38" i="2"/>
  <c r="H184" i="2"/>
  <c r="I183" i="2"/>
  <c r="X170" i="2"/>
  <c r="Y170" i="2"/>
  <c r="V170" i="2"/>
  <c r="A182" i="2" s="1" a="1"/>
  <c r="A182" i="2" s="1"/>
  <c r="W170" i="2"/>
  <c r="N171" i="1"/>
  <c r="M173" i="1"/>
  <c r="O171" i="1"/>
  <c r="L30" i="2" l="1"/>
  <c r="K30" i="2"/>
  <c r="G30" i="2"/>
  <c r="G38" i="2"/>
  <c r="K38" i="2"/>
  <c r="K44" i="2"/>
  <c r="G44" i="2"/>
  <c r="B182" i="2"/>
  <c r="K35" i="2"/>
  <c r="G35" i="2"/>
  <c r="G36" i="2"/>
  <c r="K36" i="2"/>
  <c r="V171" i="2"/>
  <c r="X171" i="2"/>
  <c r="Y171" i="2"/>
  <c r="W171" i="2"/>
  <c r="I184" i="2"/>
  <c r="H185" i="2"/>
  <c r="M174" i="1"/>
  <c r="O172" i="1"/>
  <c r="N172" i="1"/>
  <c r="A183" i="2" l="1" a="1"/>
  <c r="A183" i="2" s="1"/>
  <c r="B183" i="2" s="1"/>
  <c r="X172" i="2"/>
  <c r="W172" i="2"/>
  <c r="V172" i="2"/>
  <c r="Y172" i="2"/>
  <c r="H186" i="2"/>
  <c r="I185" i="2"/>
  <c r="M175" i="1"/>
  <c r="O173" i="1"/>
  <c r="N173" i="1"/>
  <c r="A184" i="2" l="1" a="1"/>
  <c r="A184" i="2" s="1"/>
  <c r="B184" i="2" s="1"/>
  <c r="X173" i="2"/>
  <c r="Y173" i="2"/>
  <c r="W173" i="2"/>
  <c r="V173" i="2"/>
  <c r="A185" i="2" s="1" a="1"/>
  <c r="A185" i="2" s="1"/>
  <c r="H187" i="2"/>
  <c r="I186" i="2"/>
  <c r="O174" i="1"/>
  <c r="N174" i="1"/>
  <c r="M176" i="1"/>
  <c r="B185" i="2" l="1"/>
  <c r="Y174" i="2"/>
  <c r="W174" i="2"/>
  <c r="V174" i="2"/>
  <c r="A186" i="2" s="1" a="1"/>
  <c r="A186" i="2" s="1"/>
  <c r="X174" i="2"/>
  <c r="I187" i="2"/>
  <c r="H188" i="2"/>
  <c r="N175" i="1"/>
  <c r="M177" i="1"/>
  <c r="O175" i="1"/>
  <c r="B186" i="2" l="1"/>
  <c r="H189" i="2"/>
  <c r="I188" i="2"/>
  <c r="X175" i="2"/>
  <c r="W175" i="2"/>
  <c r="Y175" i="2"/>
  <c r="V175" i="2"/>
  <c r="A187" i="2" s="1" a="1"/>
  <c r="A187" i="2" s="1"/>
  <c r="M178" i="1"/>
  <c r="O176" i="1"/>
  <c r="N176" i="1"/>
  <c r="B187" i="2" l="1"/>
  <c r="X176" i="2"/>
  <c r="Y176" i="2"/>
  <c r="V176" i="2"/>
  <c r="W176" i="2"/>
  <c r="H190" i="2"/>
  <c r="I189" i="2"/>
  <c r="M179" i="1"/>
  <c r="O177" i="1"/>
  <c r="N177" i="1"/>
  <c r="A188" i="2" l="1" a="1"/>
  <c r="A188" i="2" s="1"/>
  <c r="B188" i="2" s="1"/>
  <c r="H191" i="2"/>
  <c r="I190" i="2"/>
  <c r="Y177" i="2"/>
  <c r="X177" i="2"/>
  <c r="W177" i="2"/>
  <c r="V177" i="2"/>
  <c r="O178" i="1"/>
  <c r="N178" i="1"/>
  <c r="M180" i="1"/>
  <c r="A189" i="2" l="1" a="1"/>
  <c r="A189" i="2" s="1"/>
  <c r="B189" i="2" s="1"/>
  <c r="X178" i="2"/>
  <c r="W178" i="2"/>
  <c r="V178" i="2"/>
  <c r="Y178" i="2"/>
  <c r="H192" i="2"/>
  <c r="I191" i="2"/>
  <c r="N179" i="1"/>
  <c r="M181" i="1"/>
  <c r="O179" i="1"/>
  <c r="A190" i="2" l="1" a="1"/>
  <c r="A190" i="2" s="1"/>
  <c r="B190" i="2" s="1"/>
  <c r="H193" i="2"/>
  <c r="I192" i="2"/>
  <c r="X179" i="2"/>
  <c r="W179" i="2"/>
  <c r="V179" i="2"/>
  <c r="Y179" i="2"/>
  <c r="M182" i="1"/>
  <c r="O180" i="1"/>
  <c r="N180" i="1"/>
  <c r="A191" i="2" l="1" a="1"/>
  <c r="A191" i="2" s="1"/>
  <c r="B191" i="2" s="1"/>
  <c r="Y180" i="2"/>
  <c r="W180" i="2"/>
  <c r="X180" i="2"/>
  <c r="V180" i="2"/>
  <c r="I193" i="2"/>
  <c r="H194" i="2"/>
  <c r="O181" i="1"/>
  <c r="M183" i="1"/>
  <c r="N181" i="1"/>
  <c r="A192" i="2" l="1" a="1"/>
  <c r="A192" i="2" s="1"/>
  <c r="H195" i="2"/>
  <c r="I194" i="2"/>
  <c r="X181" i="2"/>
  <c r="W181" i="2"/>
  <c r="Y181" i="2"/>
  <c r="V181" i="2"/>
  <c r="B192" i="2"/>
  <c r="O182" i="1"/>
  <c r="N182" i="1"/>
  <c r="M184" i="1"/>
  <c r="A193" i="2" l="1" a="1"/>
  <c r="A193" i="2" s="1"/>
  <c r="B193" i="2" s="1"/>
  <c r="X182" i="2"/>
  <c r="Y182" i="2"/>
  <c r="V182" i="2"/>
  <c r="W182" i="2"/>
  <c r="H196" i="2"/>
  <c r="I195" i="2"/>
  <c r="O183" i="1"/>
  <c r="N183" i="1"/>
  <c r="M185" i="1"/>
  <c r="A194" i="2" l="1" a="1"/>
  <c r="A194" i="2" s="1"/>
  <c r="B194" i="2" s="1"/>
  <c r="I196" i="2"/>
  <c r="H197" i="2"/>
  <c r="V183" i="2"/>
  <c r="X183" i="2"/>
  <c r="W183" i="2"/>
  <c r="Y183" i="2"/>
  <c r="M186" i="1"/>
  <c r="O184" i="1"/>
  <c r="N184" i="1"/>
  <c r="A195" i="2" l="1" a="1"/>
  <c r="A195" i="2" s="1"/>
  <c r="B195" i="2" s="1"/>
  <c r="H198" i="2"/>
  <c r="I197" i="2"/>
  <c r="X184" i="2"/>
  <c r="W184" i="2"/>
  <c r="V184" i="2"/>
  <c r="Y184" i="2"/>
  <c r="O185" i="1"/>
  <c r="M187" i="1"/>
  <c r="N185" i="1"/>
  <c r="A196" i="2" l="1" a="1"/>
  <c r="A196" i="2" s="1"/>
  <c r="B196" i="2" s="1"/>
  <c r="X185" i="2"/>
  <c r="Y185" i="2"/>
  <c r="W185" i="2"/>
  <c r="V185" i="2"/>
  <c r="A197" i="2" s="1" a="1"/>
  <c r="A197" i="2" s="1"/>
  <c r="H199" i="2"/>
  <c r="I198" i="2"/>
  <c r="M188" i="1"/>
  <c r="O186" i="1"/>
  <c r="N186" i="1"/>
  <c r="B197" i="2" l="1"/>
  <c r="I199" i="2"/>
  <c r="H200" i="2"/>
  <c r="Y186" i="2"/>
  <c r="W186" i="2"/>
  <c r="V186" i="2"/>
  <c r="A198" i="2" s="1" a="1"/>
  <c r="A198" i="2" s="1"/>
  <c r="X186" i="2"/>
  <c r="O187" i="1"/>
  <c r="N187" i="1"/>
  <c r="M189" i="1"/>
  <c r="B198" i="2" l="1"/>
  <c r="H201" i="2"/>
  <c r="I200" i="2"/>
  <c r="X187" i="2"/>
  <c r="W187" i="2"/>
  <c r="Y187" i="2"/>
  <c r="V187" i="2"/>
  <c r="A199" i="2" s="1" a="1"/>
  <c r="A199" i="2" s="1"/>
  <c r="M190" i="1"/>
  <c r="O188" i="1"/>
  <c r="N188" i="1"/>
  <c r="B199" i="2" l="1"/>
  <c r="H202" i="2"/>
  <c r="I201" i="2"/>
  <c r="X188" i="2"/>
  <c r="Y188" i="2"/>
  <c r="V188" i="2"/>
  <c r="W188" i="2"/>
  <c r="O189" i="1"/>
  <c r="M191" i="1"/>
  <c r="N189" i="1"/>
  <c r="A200" i="2" l="1" a="1"/>
  <c r="A200" i="2" s="1"/>
  <c r="B200" i="2" s="1"/>
  <c r="Y189" i="2"/>
  <c r="X189" i="2"/>
  <c r="W189" i="2"/>
  <c r="V189" i="2"/>
  <c r="H203" i="2"/>
  <c r="I202" i="2"/>
  <c r="M192" i="1"/>
  <c r="O190" i="1"/>
  <c r="N190" i="1"/>
  <c r="A201" i="2" l="1" a="1"/>
  <c r="A201" i="2" s="1"/>
  <c r="B201" i="2" s="1"/>
  <c r="X190" i="2"/>
  <c r="W190" i="2"/>
  <c r="V190" i="2"/>
  <c r="Y190" i="2"/>
  <c r="H204" i="2"/>
  <c r="I203" i="2"/>
  <c r="M193" i="1"/>
  <c r="O191" i="1"/>
  <c r="N191" i="1"/>
  <c r="A202" i="2" l="1" a="1"/>
  <c r="A202" i="2" s="1"/>
  <c r="B202" i="2" s="1"/>
  <c r="H205" i="2"/>
  <c r="I204" i="2"/>
  <c r="X191" i="2"/>
  <c r="V191" i="2"/>
  <c r="Y191" i="2"/>
  <c r="W191" i="2"/>
  <c r="M194" i="1"/>
  <c r="O192" i="1"/>
  <c r="N192" i="1"/>
  <c r="A203" i="2" l="1" a="1"/>
  <c r="A203" i="2" s="1"/>
  <c r="B203" i="2" s="1"/>
  <c r="I205" i="2"/>
  <c r="H206" i="2"/>
  <c r="Y192" i="2"/>
  <c r="W192" i="2"/>
  <c r="X192" i="2"/>
  <c r="V192" i="2"/>
  <c r="O193" i="1"/>
  <c r="M195" i="1"/>
  <c r="N193" i="1"/>
  <c r="A204" i="2" l="1" a="1"/>
  <c r="A204" i="2" s="1"/>
  <c r="B204" i="2" s="1"/>
  <c r="X193" i="2"/>
  <c r="W193" i="2"/>
  <c r="Y193" i="2"/>
  <c r="V193" i="2"/>
  <c r="A205" i="2" s="1" a="1"/>
  <c r="A205" i="2" s="1"/>
  <c r="H207" i="2"/>
  <c r="I206" i="2"/>
  <c r="M196" i="1"/>
  <c r="O194" i="1"/>
  <c r="N194" i="1"/>
  <c r="H208" i="2" l="1"/>
  <c r="I207" i="2"/>
  <c r="X194" i="2"/>
  <c r="Y194" i="2"/>
  <c r="W194" i="2"/>
  <c r="V194" i="2"/>
  <c r="M197" i="1"/>
  <c r="O195" i="1"/>
  <c r="N195" i="1"/>
  <c r="A206" i="2" l="1" a="1"/>
  <c r="A206" i="2" s="1"/>
  <c r="J43" i="2"/>
  <c r="J40" i="2"/>
  <c r="B205" i="2"/>
  <c r="B206" i="2"/>
  <c r="J47" i="2"/>
  <c r="J32" i="2"/>
  <c r="J33" i="2"/>
  <c r="J49" i="2"/>
  <c r="V195" i="2"/>
  <c r="X195" i="2"/>
  <c r="W195" i="2"/>
  <c r="Y195" i="2"/>
  <c r="H209" i="2"/>
  <c r="I208" i="2"/>
  <c r="M198" i="1"/>
  <c r="O196" i="1"/>
  <c r="N196" i="1"/>
  <c r="A207" i="2" l="1" a="1"/>
  <c r="A207" i="2" s="1"/>
  <c r="G43" i="2"/>
  <c r="K43" i="2"/>
  <c r="K40" i="2"/>
  <c r="G40" i="2"/>
  <c r="K33" i="2"/>
  <c r="G33" i="2"/>
  <c r="G47" i="2"/>
  <c r="K47" i="2"/>
  <c r="B207" i="2"/>
  <c r="K49" i="2"/>
  <c r="G49" i="2"/>
  <c r="G32" i="2"/>
  <c r="K32" i="2"/>
  <c r="X196" i="2"/>
  <c r="W196" i="2"/>
  <c r="Y196" i="2"/>
  <c r="V196" i="2"/>
  <c r="A208" i="2" s="1" a="1"/>
  <c r="A208" i="2" s="1"/>
  <c r="H210" i="2"/>
  <c r="I209" i="2"/>
  <c r="O197" i="1"/>
  <c r="N197" i="1"/>
  <c r="M199" i="1"/>
  <c r="B208" i="2" l="1"/>
  <c r="H211" i="2"/>
  <c r="I210" i="2"/>
  <c r="X197" i="2"/>
  <c r="V197" i="2"/>
  <c r="W197" i="2"/>
  <c r="Y197" i="2"/>
  <c r="O198" i="1"/>
  <c r="N198" i="1"/>
  <c r="M200" i="1"/>
  <c r="A209" i="2" l="1" a="1"/>
  <c r="A209" i="2" s="1"/>
  <c r="B209" i="2" s="1"/>
  <c r="I211" i="2"/>
  <c r="H212" i="2"/>
  <c r="V198" i="2"/>
  <c r="Y198" i="2"/>
  <c r="X198" i="2"/>
  <c r="W198" i="2"/>
  <c r="M201" i="1"/>
  <c r="O199" i="1"/>
  <c r="N199" i="1"/>
  <c r="A210" i="2" l="1" a="1"/>
  <c r="A210" i="2" s="1"/>
  <c r="B210" i="2" s="1"/>
  <c r="H213" i="2"/>
  <c r="I212" i="2"/>
  <c r="X199" i="2"/>
  <c r="W199" i="2"/>
  <c r="V199" i="2"/>
  <c r="Y199" i="2"/>
  <c r="M202" i="1"/>
  <c r="O200" i="1"/>
  <c r="N200" i="1"/>
  <c r="A211" i="2" l="1" a="1"/>
  <c r="A211" i="2" s="1"/>
  <c r="B211" i="2" s="1"/>
  <c r="X200" i="2"/>
  <c r="Y200" i="2"/>
  <c r="V200" i="2"/>
  <c r="W200" i="2"/>
  <c r="H214" i="2"/>
  <c r="I213" i="2"/>
  <c r="M203" i="1"/>
  <c r="O201" i="1"/>
  <c r="N201" i="1"/>
  <c r="A212" i="2" l="1" a="1"/>
  <c r="A212" i="2" s="1"/>
  <c r="B212" i="2" s="1"/>
  <c r="V201" i="2"/>
  <c r="Y201" i="2"/>
  <c r="X201" i="2"/>
  <c r="W201" i="2"/>
  <c r="I214" i="2"/>
  <c r="H215" i="2"/>
  <c r="M204" i="1"/>
  <c r="O202" i="1"/>
  <c r="N202" i="1"/>
  <c r="A213" i="2" l="1" a="1"/>
  <c r="A213" i="2" s="1"/>
  <c r="B213" i="2" s="1"/>
  <c r="H216" i="2"/>
  <c r="I215" i="2"/>
  <c r="X202" i="2"/>
  <c r="W202" i="2"/>
  <c r="V202" i="2"/>
  <c r="Y202" i="2"/>
  <c r="O203" i="1"/>
  <c r="N203" i="1"/>
  <c r="M205" i="1"/>
  <c r="A214" i="2" l="1" a="1"/>
  <c r="A214" i="2" s="1"/>
  <c r="B214" i="2" s="1"/>
  <c r="X203" i="2"/>
  <c r="Y203" i="2"/>
  <c r="W203" i="2"/>
  <c r="V203" i="2"/>
  <c r="A215" i="2" s="1" a="1"/>
  <c r="A215" i="2" s="1"/>
  <c r="H217" i="2"/>
  <c r="I216" i="2"/>
  <c r="M206" i="1"/>
  <c r="O204" i="1"/>
  <c r="N204" i="1"/>
  <c r="B215" i="2" l="1"/>
  <c r="V204" i="2"/>
  <c r="W204" i="2"/>
  <c r="Y204" i="2"/>
  <c r="X204" i="2"/>
  <c r="I217" i="2"/>
  <c r="H218" i="2"/>
  <c r="M207" i="1"/>
  <c r="O205" i="1"/>
  <c r="N205" i="1"/>
  <c r="A216" i="2" l="1" a="1"/>
  <c r="A216" i="2" s="1"/>
  <c r="B216" i="2" s="1"/>
  <c r="X205" i="2"/>
  <c r="W205" i="2"/>
  <c r="V205" i="2"/>
  <c r="Y205" i="2"/>
  <c r="H219" i="2"/>
  <c r="I218" i="2"/>
  <c r="M208" i="1"/>
  <c r="O206" i="1"/>
  <c r="N206" i="1"/>
  <c r="A217" i="2" l="1" a="1"/>
  <c r="A217" i="2" s="1"/>
  <c r="B217" i="2" s="1"/>
  <c r="H220" i="2"/>
  <c r="I219" i="2"/>
  <c r="X206" i="2"/>
  <c r="V206" i="2"/>
  <c r="Y206" i="2"/>
  <c r="W206" i="2"/>
  <c r="M209" i="1"/>
  <c r="O207" i="1"/>
  <c r="N207" i="1"/>
  <c r="A218" i="2" l="1" a="1"/>
  <c r="A218" i="2" s="1"/>
  <c r="V207" i="2"/>
  <c r="X207" i="2"/>
  <c r="W207" i="2"/>
  <c r="Y207" i="2"/>
  <c r="H221" i="2"/>
  <c r="I220" i="2"/>
  <c r="M210" i="1"/>
  <c r="O208" i="1"/>
  <c r="N208" i="1"/>
  <c r="J39" i="2" l="1"/>
  <c r="J31" i="2"/>
  <c r="J48" i="2"/>
  <c r="A219" i="2" a="1"/>
  <c r="A219" i="2" s="1"/>
  <c r="B219" i="2" s="1"/>
  <c r="J46" i="2"/>
  <c r="J45" i="2"/>
  <c r="J41" i="2"/>
  <c r="B218" i="2"/>
  <c r="J34" i="2"/>
  <c r="X208" i="2"/>
  <c r="W208" i="2"/>
  <c r="V208" i="2"/>
  <c r="Y208" i="2"/>
  <c r="H222" i="2"/>
  <c r="I221" i="2"/>
  <c r="M211" i="1"/>
  <c r="O209" i="1"/>
  <c r="N209" i="1"/>
  <c r="G48" i="2" l="1"/>
  <c r="K48" i="2"/>
  <c r="K31" i="2"/>
  <c r="M31" i="2"/>
  <c r="N31" i="2" s="1"/>
  <c r="G31" i="2"/>
  <c r="L33" i="2"/>
  <c r="L31" i="2"/>
  <c r="M32" i="2"/>
  <c r="N32" i="2" s="1"/>
  <c r="M33" i="2"/>
  <c r="N33" i="2" s="1"/>
  <c r="L32" i="2"/>
  <c r="K39" i="2"/>
  <c r="G39" i="2"/>
  <c r="A220" i="2" a="1"/>
  <c r="A220" i="2" s="1"/>
  <c r="K46" i="2"/>
  <c r="G46" i="2"/>
  <c r="K41" i="2"/>
  <c r="G41" i="2"/>
  <c r="G45" i="2"/>
  <c r="K45" i="2"/>
  <c r="G34" i="2"/>
  <c r="K34" i="2"/>
  <c r="M36" i="2"/>
  <c r="N36" i="2" s="1"/>
  <c r="L36" i="2"/>
  <c r="L34" i="2"/>
  <c r="M35" i="2"/>
  <c r="N35" i="2" s="1"/>
  <c r="L35" i="2"/>
  <c r="M34" i="2"/>
  <c r="N34" i="2" s="1"/>
  <c r="B220" i="2"/>
  <c r="H223" i="2"/>
  <c r="I222" i="2"/>
  <c r="X209" i="2"/>
  <c r="W209" i="2"/>
  <c r="Y209" i="2"/>
  <c r="V209" i="2"/>
  <c r="N210" i="1"/>
  <c r="M212" i="1"/>
  <c r="O210" i="1"/>
  <c r="O32" i="2" l="1"/>
  <c r="P32" i="2"/>
  <c r="P33" i="2"/>
  <c r="O33" i="2"/>
  <c r="P31" i="2"/>
  <c r="O31" i="2"/>
  <c r="A221" i="2" a="1"/>
  <c r="A221" i="2" s="1"/>
  <c r="B221" i="2" s="1"/>
  <c r="O35" i="2"/>
  <c r="P34" i="2"/>
  <c r="O34" i="2"/>
  <c r="O36" i="2"/>
  <c r="P36" i="2"/>
  <c r="P35" i="2"/>
  <c r="X210" i="2"/>
  <c r="V210" i="2"/>
  <c r="Y210" i="2"/>
  <c r="W210" i="2"/>
  <c r="H224" i="2"/>
  <c r="I223" i="2"/>
  <c r="M213" i="1"/>
  <c r="O211" i="1"/>
  <c r="N211" i="1"/>
  <c r="A222" i="2" l="1" a="1"/>
  <c r="A222" i="2" s="1"/>
  <c r="B222" i="2" s="1"/>
  <c r="H225" i="2"/>
  <c r="I224" i="2"/>
  <c r="X211" i="2"/>
  <c r="W211" i="2"/>
  <c r="V211" i="2"/>
  <c r="Y211" i="2"/>
  <c r="M214" i="1"/>
  <c r="O212" i="1"/>
  <c r="N212" i="1"/>
  <c r="A223" i="2" l="1" a="1"/>
  <c r="A223" i="2" s="1"/>
  <c r="B223" i="2" s="1"/>
  <c r="X212" i="2"/>
  <c r="Y212" i="2"/>
  <c r="W212" i="2"/>
  <c r="V212" i="2"/>
  <c r="H226" i="2"/>
  <c r="I225" i="2"/>
  <c r="M215" i="1"/>
  <c r="O213" i="1"/>
  <c r="N213" i="1"/>
  <c r="A224" i="2" l="1" a="1"/>
  <c r="A224" i="2" s="1"/>
  <c r="H227" i="2"/>
  <c r="I226" i="2"/>
  <c r="X213" i="2"/>
  <c r="V213" i="2"/>
  <c r="Y213" i="2"/>
  <c r="W213" i="2"/>
  <c r="M216" i="1"/>
  <c r="O214" i="1"/>
  <c r="N214" i="1"/>
  <c r="A225" i="2" l="1" a="1"/>
  <c r="A225" i="2" s="1"/>
  <c r="B225" i="2" s="1"/>
  <c r="B224" i="2"/>
  <c r="X214" i="2"/>
  <c r="W214" i="2"/>
  <c r="V214" i="2"/>
  <c r="Y214" i="2"/>
  <c r="I227" i="2"/>
  <c r="H228" i="2"/>
  <c r="O215" i="1"/>
  <c r="N215" i="1"/>
  <c r="M217" i="1"/>
  <c r="A226" i="2" l="1" a="1"/>
  <c r="A226" i="2" s="1"/>
  <c r="B226" i="2" s="1"/>
  <c r="V215" i="2"/>
  <c r="Y215" i="2"/>
  <c r="X215" i="2"/>
  <c r="W215" i="2"/>
  <c r="H229" i="2"/>
  <c r="I228" i="2"/>
  <c r="M218" i="1"/>
  <c r="O216" i="1"/>
  <c r="N216" i="1"/>
  <c r="A227" i="2" l="1" a="1"/>
  <c r="A227" i="2" s="1"/>
  <c r="J42" i="2" s="1"/>
  <c r="Y216" i="2"/>
  <c r="X216" i="2"/>
  <c r="V216" i="2"/>
  <c r="W216" i="2"/>
  <c r="I229" i="2"/>
  <c r="M219" i="1"/>
  <c r="O217" i="1"/>
  <c r="N217" i="1"/>
  <c r="A228" i="2" l="1" a="1"/>
  <c r="A228" i="2" s="1"/>
  <c r="B227" i="2"/>
  <c r="K42" i="2"/>
  <c r="G42" i="2"/>
  <c r="B228" i="2"/>
  <c r="X218" i="2"/>
  <c r="X217" i="2"/>
  <c r="W217" i="2"/>
  <c r="V217" i="2"/>
  <c r="Y217" i="2"/>
  <c r="M220" i="1"/>
  <c r="O218" i="1"/>
  <c r="N218" i="1"/>
  <c r="A229" i="2" l="1" a="1"/>
  <c r="A229" i="2" s="1"/>
  <c r="B229" i="2" s="1"/>
  <c r="V218" i="2"/>
  <c r="Y218" i="2"/>
  <c r="W218" i="2"/>
  <c r="M221" i="1"/>
  <c r="O219" i="1"/>
  <c r="N219" i="1"/>
  <c r="B23" i="2" l="1"/>
  <c r="B24" i="2"/>
  <c r="A230" i="2" a="1"/>
  <c r="A230" i="2" s="1"/>
  <c r="J37" i="2" s="1"/>
  <c r="B22" i="2"/>
  <c r="J69" i="2"/>
  <c r="J193" i="2"/>
  <c r="K193" i="2" s="1"/>
  <c r="J153" i="2"/>
  <c r="K153" i="2" s="1"/>
  <c r="J213" i="2"/>
  <c r="K213" i="2" s="1"/>
  <c r="J68" i="2"/>
  <c r="K68" i="2" s="1"/>
  <c r="J71" i="2"/>
  <c r="G71" i="2" s="1"/>
  <c r="J115" i="2"/>
  <c r="K115" i="2" s="1"/>
  <c r="J108" i="2"/>
  <c r="K108" i="2" s="1"/>
  <c r="J143" i="2"/>
  <c r="K143" i="2" s="1"/>
  <c r="J55" i="2"/>
  <c r="K55" i="2" s="1"/>
  <c r="J78" i="2"/>
  <c r="K78" i="2" s="1"/>
  <c r="J73" i="2"/>
  <c r="K73" i="2" s="1"/>
  <c r="J99" i="2"/>
  <c r="K99" i="2" s="1"/>
  <c r="J72" i="2"/>
  <c r="K72" i="2" s="1"/>
  <c r="J216" i="2"/>
  <c r="G216" i="2" s="1"/>
  <c r="J204" i="2"/>
  <c r="K204" i="2" s="1"/>
  <c r="J191" i="2"/>
  <c r="K191" i="2" s="1"/>
  <c r="J53" i="2"/>
  <c r="J79" i="2"/>
  <c r="J127" i="2"/>
  <c r="J67" i="2"/>
  <c r="J64" i="2"/>
  <c r="J61" i="2"/>
  <c r="J117" i="2"/>
  <c r="J88" i="2"/>
  <c r="J63" i="2"/>
  <c r="J52" i="2"/>
  <c r="J59" i="2"/>
  <c r="J75" i="2"/>
  <c r="J77" i="2"/>
  <c r="J149" i="2"/>
  <c r="J140" i="2"/>
  <c r="J58" i="2"/>
  <c r="J97" i="2"/>
  <c r="J89" i="2"/>
  <c r="J84" i="2"/>
  <c r="J56" i="2"/>
  <c r="J131" i="2"/>
  <c r="J57" i="2"/>
  <c r="J66" i="2"/>
  <c r="J228" i="2"/>
  <c r="J159" i="2"/>
  <c r="J182" i="2"/>
  <c r="J157" i="2"/>
  <c r="J70" i="2"/>
  <c r="J65" i="2"/>
  <c r="J119" i="2"/>
  <c r="J60" i="2"/>
  <c r="M222" i="1"/>
  <c r="O220" i="1"/>
  <c r="N220" i="1"/>
  <c r="J219" i="2" l="1"/>
  <c r="G219" i="2" s="1"/>
  <c r="J161" i="2"/>
  <c r="G161" i="2" s="1"/>
  <c r="J200" i="2"/>
  <c r="G200" i="2" s="1"/>
  <c r="J222" i="2"/>
  <c r="K222" i="2" s="1"/>
  <c r="J74" i="2"/>
  <c r="K74" i="2" s="1"/>
  <c r="J51" i="2"/>
  <c r="G51" i="2" s="1"/>
  <c r="L44" i="2"/>
  <c r="L49" i="2"/>
  <c r="K37" i="2"/>
  <c r="L45" i="2"/>
  <c r="M37" i="2"/>
  <c r="N37" i="2" s="1"/>
  <c r="G37" i="2"/>
  <c r="M43" i="2"/>
  <c r="N43" i="2" s="1"/>
  <c r="M47" i="2"/>
  <c r="N47" i="2" s="1"/>
  <c r="L37" i="2"/>
  <c r="L43" i="2"/>
  <c r="M44" i="2"/>
  <c r="N44" i="2" s="1"/>
  <c r="M39" i="2"/>
  <c r="N39" i="2" s="1"/>
  <c r="L39" i="2"/>
  <c r="M41" i="2"/>
  <c r="N41" i="2" s="1"/>
  <c r="L48" i="2"/>
  <c r="L40" i="2"/>
  <c r="L47" i="2"/>
  <c r="L46" i="2"/>
  <c r="L42" i="2"/>
  <c r="M46" i="2"/>
  <c r="N46" i="2" s="1"/>
  <c r="M48" i="2"/>
  <c r="N48" i="2" s="1"/>
  <c r="L41" i="2"/>
  <c r="M49" i="2"/>
  <c r="N49" i="2" s="1"/>
  <c r="L38" i="2"/>
  <c r="M45" i="2"/>
  <c r="N45" i="2" s="1"/>
  <c r="M38" i="2"/>
  <c r="N38" i="2" s="1"/>
  <c r="M40" i="2"/>
  <c r="N40" i="2" s="1"/>
  <c r="M42" i="2"/>
  <c r="N42" i="2" s="1"/>
  <c r="J76" i="2"/>
  <c r="G76" i="2" s="1"/>
  <c r="J50" i="2"/>
  <c r="M51" i="2" s="1"/>
  <c r="N51" i="2" s="1"/>
  <c r="J139" i="2"/>
  <c r="K139" i="2" s="1"/>
  <c r="J150" i="2"/>
  <c r="G150" i="2" s="1"/>
  <c r="J205" i="2"/>
  <c r="K205" i="2" s="1"/>
  <c r="J122" i="2"/>
  <c r="G122" i="2" s="1"/>
  <c r="J132" i="2"/>
  <c r="G132" i="2" s="1"/>
  <c r="J188" i="2"/>
  <c r="K188" i="2" s="1"/>
  <c r="J202" i="2"/>
  <c r="K202" i="2" s="1"/>
  <c r="J147" i="2"/>
  <c r="G147" i="2" s="1"/>
  <c r="J113" i="2"/>
  <c r="G113" i="2" s="1"/>
  <c r="J80" i="2"/>
  <c r="K80" i="2" s="1"/>
  <c r="J118" i="2"/>
  <c r="K118" i="2" s="1"/>
  <c r="J166" i="2"/>
  <c r="G166" i="2" s="1"/>
  <c r="J142" i="2"/>
  <c r="G142" i="2" s="1"/>
  <c r="J137" i="2"/>
  <c r="K137" i="2" s="1"/>
  <c r="J148" i="2"/>
  <c r="G148" i="2" s="1"/>
  <c r="J160" i="2"/>
  <c r="G160" i="2" s="1"/>
  <c r="J208" i="2"/>
  <c r="K208" i="2" s="1"/>
  <c r="J91" i="2"/>
  <c r="K91" i="2" s="1"/>
  <c r="J171" i="2"/>
  <c r="K171" i="2" s="1"/>
  <c r="J102" i="2"/>
  <c r="K102" i="2" s="1"/>
  <c r="J110" i="2"/>
  <c r="G110" i="2" s="1"/>
  <c r="J112" i="2"/>
  <c r="G112" i="2" s="1"/>
  <c r="J111" i="2"/>
  <c r="K111" i="2" s="1"/>
  <c r="J179" i="2"/>
  <c r="K179" i="2" s="1"/>
  <c r="J158" i="2"/>
  <c r="G158" i="2" s="1"/>
  <c r="J168" i="2"/>
  <c r="K168" i="2" s="1"/>
  <c r="J175" i="2"/>
  <c r="K175" i="2" s="1"/>
  <c r="J187" i="2"/>
  <c r="K187" i="2" s="1"/>
  <c r="J170" i="2"/>
  <c r="G170" i="2" s="1"/>
  <c r="J82" i="2"/>
  <c r="G82" i="2" s="1"/>
  <c r="J136" i="2"/>
  <c r="K136" i="2" s="1"/>
  <c r="J90" i="2"/>
  <c r="G90" i="2" s="1"/>
  <c r="J173" i="2"/>
  <c r="G173" i="2" s="1"/>
  <c r="J86" i="2"/>
  <c r="K86" i="2" s="1"/>
  <c r="J186" i="2"/>
  <c r="G186" i="2" s="1"/>
  <c r="J199" i="2"/>
  <c r="K199" i="2" s="1"/>
  <c r="J214" i="2"/>
  <c r="K214" i="2" s="1"/>
  <c r="J212" i="2"/>
  <c r="K212" i="2" s="1"/>
  <c r="J100" i="2"/>
  <c r="K100" i="2" s="1"/>
  <c r="J195" i="2"/>
  <c r="K195" i="2" s="1"/>
  <c r="J134" i="2"/>
  <c r="K134" i="2" s="1"/>
  <c r="J128" i="2"/>
  <c r="G128" i="2" s="1"/>
  <c r="J126" i="2"/>
  <c r="K126" i="2" s="1"/>
  <c r="J151" i="2"/>
  <c r="K151" i="2" s="1"/>
  <c r="J105" i="2"/>
  <c r="K105" i="2" s="1"/>
  <c r="J87" i="2"/>
  <c r="K87" i="2" s="1"/>
  <c r="J155" i="2"/>
  <c r="G155" i="2" s="1"/>
  <c r="J201" i="2"/>
  <c r="K201" i="2" s="1"/>
  <c r="J215" i="2"/>
  <c r="G215" i="2" s="1"/>
  <c r="J192" i="2"/>
  <c r="K192" i="2" s="1"/>
  <c r="J196" i="2"/>
  <c r="K196" i="2" s="1"/>
  <c r="J106" i="2"/>
  <c r="K106" i="2" s="1"/>
  <c r="J206" i="2"/>
  <c r="K206" i="2" s="1"/>
  <c r="J144" i="2"/>
  <c r="K144" i="2" s="1"/>
  <c r="J109" i="2"/>
  <c r="K109" i="2" s="1"/>
  <c r="J226" i="2"/>
  <c r="K226" i="2" s="1"/>
  <c r="J165" i="2"/>
  <c r="K165" i="2" s="1"/>
  <c r="J138" i="2"/>
  <c r="K138" i="2" s="1"/>
  <c r="J125" i="2"/>
  <c r="K125" i="2" s="1"/>
  <c r="J177" i="2"/>
  <c r="K177" i="2" s="1"/>
  <c r="J217" i="2"/>
  <c r="G217" i="2" s="1"/>
  <c r="J176" i="2"/>
  <c r="G176" i="2" s="1"/>
  <c r="J211" i="2"/>
  <c r="K211" i="2" s="1"/>
  <c r="J194" i="2"/>
  <c r="K194" i="2" s="1"/>
  <c r="J218" i="2"/>
  <c r="K218" i="2" s="1"/>
  <c r="J120" i="2"/>
  <c r="K120" i="2" s="1"/>
  <c r="J114" i="2"/>
  <c r="G114" i="2" s="1"/>
  <c r="J94" i="2"/>
  <c r="G94" i="2" s="1"/>
  <c r="J178" i="2"/>
  <c r="G178" i="2" s="1"/>
  <c r="J156" i="2"/>
  <c r="K156" i="2" s="1"/>
  <c r="J189" i="2"/>
  <c r="G189" i="2" s="1"/>
  <c r="J167" i="2"/>
  <c r="K167" i="2" s="1"/>
  <c r="J197" i="2"/>
  <c r="K197" i="2" s="1"/>
  <c r="J164" i="2"/>
  <c r="G164" i="2" s="1"/>
  <c r="J198" i="2"/>
  <c r="G198" i="2" s="1"/>
  <c r="J96" i="2"/>
  <c r="K96" i="2" s="1"/>
  <c r="J116" i="2"/>
  <c r="K116" i="2" s="1"/>
  <c r="J129" i="2"/>
  <c r="K129" i="2" s="1"/>
  <c r="J227" i="2"/>
  <c r="K227" i="2" s="1"/>
  <c r="J95" i="2"/>
  <c r="G95" i="2" s="1"/>
  <c r="J85" i="2"/>
  <c r="K85" i="2" s="1"/>
  <c r="J130" i="2"/>
  <c r="K130" i="2" s="1"/>
  <c r="J141" i="2"/>
  <c r="G141" i="2" s="1"/>
  <c r="J184" i="2"/>
  <c r="G184" i="2" s="1"/>
  <c r="J163" i="2"/>
  <c r="K163" i="2" s="1"/>
  <c r="J133" i="2"/>
  <c r="K133" i="2" s="1"/>
  <c r="J104" i="2"/>
  <c r="K104" i="2" s="1"/>
  <c r="J101" i="2"/>
  <c r="K101" i="2" s="1"/>
  <c r="J107" i="2"/>
  <c r="K107" i="2" s="1"/>
  <c r="J135" i="2"/>
  <c r="K135" i="2" s="1"/>
  <c r="J162" i="2"/>
  <c r="G162" i="2" s="1"/>
  <c r="J220" i="2"/>
  <c r="K220" i="2" s="1"/>
  <c r="J207" i="2"/>
  <c r="G207" i="2" s="1"/>
  <c r="J169" i="2"/>
  <c r="K169" i="2" s="1"/>
  <c r="J146" i="2"/>
  <c r="K146" i="2" s="1"/>
  <c r="J123" i="2"/>
  <c r="K123" i="2" s="1"/>
  <c r="J225" i="2"/>
  <c r="G225" i="2" s="1"/>
  <c r="J81" i="2"/>
  <c r="K81" i="2" s="1"/>
  <c r="J92" i="2"/>
  <c r="K92" i="2" s="1"/>
  <c r="J152" i="2"/>
  <c r="G152" i="2" s="1"/>
  <c r="J103" i="2"/>
  <c r="K103" i="2" s="1"/>
  <c r="J124" i="2"/>
  <c r="K124" i="2" s="1"/>
  <c r="J183" i="2"/>
  <c r="G183" i="2" s="1"/>
  <c r="J145" i="2"/>
  <c r="K145" i="2" s="1"/>
  <c r="J154" i="2"/>
  <c r="G154" i="2" s="1"/>
  <c r="J203" i="2"/>
  <c r="K203" i="2" s="1"/>
  <c r="J210" i="2"/>
  <c r="K210" i="2" s="1"/>
  <c r="J209" i="2"/>
  <c r="G209" i="2" s="1"/>
  <c r="J229" i="2"/>
  <c r="K229" i="2" s="1"/>
  <c r="J172" i="2"/>
  <c r="K172" i="2" s="1"/>
  <c r="J174" i="2"/>
  <c r="K174" i="2" s="1"/>
  <c r="J221" i="2"/>
  <c r="K221" i="2" s="1"/>
  <c r="J62" i="2"/>
  <c r="K62" i="2" s="1"/>
  <c r="J54" i="2"/>
  <c r="L59" i="2" s="1"/>
  <c r="J180" i="2"/>
  <c r="G180" i="2" s="1"/>
  <c r="J223" i="2"/>
  <c r="K223" i="2" s="1"/>
  <c r="J181" i="2"/>
  <c r="G181" i="2" s="1"/>
  <c r="J185" i="2"/>
  <c r="G185" i="2" s="1"/>
  <c r="J190" i="2"/>
  <c r="K190" i="2" s="1"/>
  <c r="K166" i="2"/>
  <c r="K69" i="2"/>
  <c r="G69" i="2"/>
  <c r="J121" i="2"/>
  <c r="G121" i="2" s="1"/>
  <c r="J98" i="2"/>
  <c r="K98" i="2" s="1"/>
  <c r="J83" i="2"/>
  <c r="G188" i="2"/>
  <c r="G204" i="2"/>
  <c r="L50" i="2"/>
  <c r="L52" i="2"/>
  <c r="L53" i="2"/>
  <c r="L51" i="2"/>
  <c r="B230" i="2"/>
  <c r="J224" i="2" s="1"/>
  <c r="J93" i="2"/>
  <c r="K150" i="2"/>
  <c r="K161" i="2"/>
  <c r="K219" i="2"/>
  <c r="G153" i="2"/>
  <c r="G213" i="2"/>
  <c r="G193" i="2"/>
  <c r="G115" i="2"/>
  <c r="K200" i="2"/>
  <c r="G222" i="2"/>
  <c r="G72" i="2"/>
  <c r="K122" i="2"/>
  <c r="G68" i="2"/>
  <c r="G55" i="2"/>
  <c r="G191" i="2"/>
  <c r="G74" i="2"/>
  <c r="G73" i="2"/>
  <c r="K51" i="2"/>
  <c r="G143" i="2"/>
  <c r="G108" i="2"/>
  <c r="G139" i="2"/>
  <c r="K71" i="2"/>
  <c r="G99" i="2"/>
  <c r="G205" i="2"/>
  <c r="K216" i="2"/>
  <c r="G78" i="2"/>
  <c r="G136" i="2"/>
  <c r="G60" i="2"/>
  <c r="K60" i="2"/>
  <c r="K89" i="2"/>
  <c r="G89" i="2"/>
  <c r="K53" i="2"/>
  <c r="G53" i="2"/>
  <c r="K56" i="2"/>
  <c r="G56" i="2"/>
  <c r="K76" i="2"/>
  <c r="K97" i="2"/>
  <c r="G97" i="2"/>
  <c r="K52" i="2"/>
  <c r="G52" i="2"/>
  <c r="K77" i="2"/>
  <c r="G77" i="2"/>
  <c r="G63" i="2"/>
  <c r="K63" i="2"/>
  <c r="G88" i="2"/>
  <c r="K88" i="2"/>
  <c r="K182" i="2"/>
  <c r="G182" i="2"/>
  <c r="K58" i="2"/>
  <c r="G58" i="2"/>
  <c r="K117" i="2"/>
  <c r="G117" i="2"/>
  <c r="K61" i="2"/>
  <c r="G61" i="2"/>
  <c r="G228" i="2"/>
  <c r="K228" i="2"/>
  <c r="K140" i="2"/>
  <c r="G140" i="2"/>
  <c r="K75" i="2"/>
  <c r="G75" i="2"/>
  <c r="K50" i="2"/>
  <c r="G50" i="2"/>
  <c r="K159" i="2"/>
  <c r="G159" i="2"/>
  <c r="K149" i="2"/>
  <c r="G149" i="2"/>
  <c r="K59" i="2"/>
  <c r="G59" i="2"/>
  <c r="K64" i="2"/>
  <c r="G64" i="2"/>
  <c r="K67" i="2"/>
  <c r="G67" i="2"/>
  <c r="G127" i="2"/>
  <c r="K127" i="2"/>
  <c r="K157" i="2"/>
  <c r="G157" i="2"/>
  <c r="G66" i="2"/>
  <c r="K66" i="2"/>
  <c r="K65" i="2"/>
  <c r="G65" i="2"/>
  <c r="G57" i="2"/>
  <c r="K57" i="2"/>
  <c r="G79" i="2"/>
  <c r="K79" i="2"/>
  <c r="G119" i="2"/>
  <c r="K119" i="2"/>
  <c r="K70" i="2"/>
  <c r="G70" i="2"/>
  <c r="K131" i="2"/>
  <c r="G131" i="2"/>
  <c r="K84" i="2"/>
  <c r="G84" i="2"/>
  <c r="M223" i="1"/>
  <c r="O221" i="1"/>
  <c r="N221" i="1"/>
  <c r="G199" i="2" l="1"/>
  <c r="M53" i="2"/>
  <c r="N53" i="2" s="1"/>
  <c r="M52" i="2"/>
  <c r="N52" i="2" s="1"/>
  <c r="M50" i="2"/>
  <c r="K147" i="2"/>
  <c r="K113" i="2"/>
  <c r="G80" i="2"/>
  <c r="G91" i="2"/>
  <c r="K132" i="2"/>
  <c r="P38" i="2"/>
  <c r="O38" i="2"/>
  <c r="O41" i="2"/>
  <c r="P41" i="2"/>
  <c r="P43" i="2"/>
  <c r="O43" i="2"/>
  <c r="P37" i="2"/>
  <c r="O37" i="2"/>
  <c r="P42" i="2"/>
  <c r="O42" i="2"/>
  <c r="P46" i="2"/>
  <c r="O46" i="2"/>
  <c r="O47" i="2"/>
  <c r="P47" i="2"/>
  <c r="O40" i="2"/>
  <c r="P40" i="2"/>
  <c r="O45" i="2"/>
  <c r="P45" i="2"/>
  <c r="P48" i="2"/>
  <c r="O48" i="2"/>
  <c r="P49" i="2"/>
  <c r="O49" i="2"/>
  <c r="O39" i="2"/>
  <c r="P39" i="2"/>
  <c r="P44" i="2"/>
  <c r="O44" i="2"/>
  <c r="K112" i="2"/>
  <c r="K82" i="2"/>
  <c r="G202" i="2"/>
  <c r="G86" i="2"/>
  <c r="G100" i="2"/>
  <c r="G201" i="2"/>
  <c r="G179" i="2"/>
  <c r="L82" i="2"/>
  <c r="K148" i="2"/>
  <c r="K184" i="2"/>
  <c r="L95" i="2"/>
  <c r="L207" i="2"/>
  <c r="L222" i="2"/>
  <c r="L200" i="2"/>
  <c r="L148" i="2"/>
  <c r="L180" i="2"/>
  <c r="L92" i="2"/>
  <c r="L111" i="2"/>
  <c r="L201" i="2"/>
  <c r="L174" i="2"/>
  <c r="L198" i="2"/>
  <c r="L195" i="2"/>
  <c r="L86" i="2"/>
  <c r="L101" i="2"/>
  <c r="L184" i="2"/>
  <c r="L204" i="2"/>
  <c r="L164" i="2"/>
  <c r="L117" i="2"/>
  <c r="L112" i="2"/>
  <c r="L98" i="2"/>
  <c r="L113" i="2"/>
  <c r="L186" i="2"/>
  <c r="L94" i="2"/>
  <c r="L129" i="2"/>
  <c r="L133" i="2"/>
  <c r="L128" i="2"/>
  <c r="L199" i="2"/>
  <c r="K186" i="2"/>
  <c r="L210" i="2"/>
  <c r="L97" i="2"/>
  <c r="L188" i="2"/>
  <c r="L219" i="2"/>
  <c r="L218" i="2"/>
  <c r="L88" i="2"/>
  <c r="L182" i="2"/>
  <c r="L189" i="2"/>
  <c r="L124" i="2"/>
  <c r="L110" i="2"/>
  <c r="L160" i="2"/>
  <c r="L122" i="2"/>
  <c r="L173" i="2"/>
  <c r="L202" i="2"/>
  <c r="L187" i="2"/>
  <c r="L132" i="2"/>
  <c r="L178" i="2"/>
  <c r="L217" i="2"/>
  <c r="L134" i="2"/>
  <c r="L81" i="2"/>
  <c r="L197" i="2"/>
  <c r="L181" i="2"/>
  <c r="L121" i="2"/>
  <c r="L138" i="2"/>
  <c r="L127" i="2"/>
  <c r="L155" i="2"/>
  <c r="L209" i="2"/>
  <c r="L167" i="2"/>
  <c r="L166" i="2"/>
  <c r="L158" i="2"/>
  <c r="L93" i="2"/>
  <c r="L83" i="2"/>
  <c r="L139" i="2"/>
  <c r="L115" i="2"/>
  <c r="L105" i="2"/>
  <c r="L104" i="2"/>
  <c r="L147" i="2"/>
  <c r="L191" i="2"/>
  <c r="L229" i="2"/>
  <c r="L161" i="2"/>
  <c r="L144" i="2"/>
  <c r="L126" i="2"/>
  <c r="L99" i="2"/>
  <c r="L108" i="2"/>
  <c r="L150" i="2"/>
  <c r="L216" i="2"/>
  <c r="L215" i="2"/>
  <c r="L214" i="2"/>
  <c r="L211" i="2"/>
  <c r="L91" i="2"/>
  <c r="L193" i="2"/>
  <c r="L203" i="2"/>
  <c r="G105" i="2"/>
  <c r="K110" i="2"/>
  <c r="L228" i="2"/>
  <c r="L192" i="2"/>
  <c r="L89" i="2"/>
  <c r="L151" i="2"/>
  <c r="L96" i="2"/>
  <c r="L131" i="2"/>
  <c r="L143" i="2"/>
  <c r="L103" i="2"/>
  <c r="L149" i="2"/>
  <c r="L175" i="2"/>
  <c r="L208" i="2"/>
  <c r="L90" i="2"/>
  <c r="L100" i="2"/>
  <c r="L194" i="2"/>
  <c r="K178" i="2"/>
  <c r="G165" i="2"/>
  <c r="L227" i="2"/>
  <c r="L125" i="2"/>
  <c r="L154" i="2"/>
  <c r="L172" i="2"/>
  <c r="L109" i="2"/>
  <c r="L84" i="2"/>
  <c r="L130" i="2"/>
  <c r="L176" i="2"/>
  <c r="L145" i="2"/>
  <c r="L168" i="2"/>
  <c r="L221" i="2"/>
  <c r="L156" i="2"/>
  <c r="L123" i="2"/>
  <c r="L223" i="2"/>
  <c r="L157" i="2"/>
  <c r="G111" i="2"/>
  <c r="G87" i="2"/>
  <c r="G118" i="2"/>
  <c r="L226" i="2"/>
  <c r="L163" i="2"/>
  <c r="L162" i="2"/>
  <c r="L159" i="2"/>
  <c r="L120" i="2"/>
  <c r="L206" i="2"/>
  <c r="L119" i="2"/>
  <c r="L142" i="2"/>
  <c r="L177" i="2"/>
  <c r="L183" i="2"/>
  <c r="L213" i="2"/>
  <c r="L87" i="2"/>
  <c r="L137" i="2"/>
  <c r="L152" i="2"/>
  <c r="G138" i="2"/>
  <c r="K173" i="2"/>
  <c r="L225" i="2"/>
  <c r="L190" i="2"/>
  <c r="L114" i="2"/>
  <c r="L106" i="2"/>
  <c r="L141" i="2"/>
  <c r="L169" i="2"/>
  <c r="L205" i="2"/>
  <c r="L165" i="2"/>
  <c r="L135" i="2"/>
  <c r="L140" i="2"/>
  <c r="L196" i="2"/>
  <c r="L179" i="2"/>
  <c r="L80" i="2"/>
  <c r="L136" i="2"/>
  <c r="K207" i="2"/>
  <c r="L224" i="2"/>
  <c r="L185" i="2"/>
  <c r="L107" i="2"/>
  <c r="L170" i="2"/>
  <c r="L85" i="2"/>
  <c r="L102" i="2"/>
  <c r="L116" i="2"/>
  <c r="L118" i="2"/>
  <c r="L153" i="2"/>
  <c r="L146" i="2"/>
  <c r="L171" i="2"/>
  <c r="L212" i="2"/>
  <c r="L220" i="2"/>
  <c r="G187" i="2"/>
  <c r="G96" i="2"/>
  <c r="G175" i="2"/>
  <c r="G195" i="2"/>
  <c r="K160" i="2"/>
  <c r="G194" i="2"/>
  <c r="K152" i="2"/>
  <c r="G101" i="2"/>
  <c r="G196" i="2"/>
  <c r="K154" i="2"/>
  <c r="G146" i="2"/>
  <c r="G208" i="2"/>
  <c r="G107" i="2"/>
  <c r="G116" i="2"/>
  <c r="G134" i="2"/>
  <c r="G206" i="2"/>
  <c r="G106" i="2"/>
  <c r="K215" i="2"/>
  <c r="G218" i="2"/>
  <c r="K170" i="2"/>
  <c r="G130" i="2"/>
  <c r="G125" i="2"/>
  <c r="K155" i="2"/>
  <c r="G156" i="2"/>
  <c r="G177" i="2"/>
  <c r="G210" i="2"/>
  <c r="K189" i="2"/>
  <c r="G197" i="2"/>
  <c r="K141" i="2"/>
  <c r="G167" i="2"/>
  <c r="G103" i="2"/>
  <c r="G85" i="2"/>
  <c r="K128" i="2"/>
  <c r="M54" i="2"/>
  <c r="N54" i="2" s="1"/>
  <c r="G123" i="2"/>
  <c r="G169" i="2"/>
  <c r="G174" i="2"/>
  <c r="G104" i="2"/>
  <c r="G120" i="2"/>
  <c r="K114" i="2"/>
  <c r="G144" i="2"/>
  <c r="K217" i="2"/>
  <c r="G163" i="2"/>
  <c r="K225" i="2"/>
  <c r="L66" i="2"/>
  <c r="K162" i="2"/>
  <c r="K90" i="2"/>
  <c r="G129" i="2"/>
  <c r="G211" i="2"/>
  <c r="L55" i="2"/>
  <c r="M78" i="2"/>
  <c r="N78" i="2" s="1"/>
  <c r="M65" i="2"/>
  <c r="N65" i="2" s="1"/>
  <c r="G203" i="2"/>
  <c r="G92" i="2"/>
  <c r="K198" i="2"/>
  <c r="L72" i="2"/>
  <c r="G226" i="2"/>
  <c r="G137" i="2"/>
  <c r="G192" i="2"/>
  <c r="K94" i="2"/>
  <c r="G109" i="2"/>
  <c r="G126" i="2"/>
  <c r="M71" i="2"/>
  <c r="N71" i="2" s="1"/>
  <c r="K158" i="2"/>
  <c r="G214" i="2"/>
  <c r="M68" i="2"/>
  <c r="N68" i="2" s="1"/>
  <c r="G171" i="2"/>
  <c r="K95" i="2"/>
  <c r="G151" i="2"/>
  <c r="G229" i="2"/>
  <c r="K176" i="2"/>
  <c r="G212" i="2"/>
  <c r="K183" i="2"/>
  <c r="M57" i="2"/>
  <c r="N57" i="2" s="1"/>
  <c r="K142" i="2"/>
  <c r="G220" i="2"/>
  <c r="G145" i="2"/>
  <c r="K164" i="2"/>
  <c r="G135" i="2"/>
  <c r="G124" i="2"/>
  <c r="K209" i="2"/>
  <c r="G81" i="2"/>
  <c r="G227" i="2"/>
  <c r="G102" i="2"/>
  <c r="G168" i="2"/>
  <c r="G133" i="2"/>
  <c r="M62" i="2"/>
  <c r="N62" i="2" s="1"/>
  <c r="L54" i="2"/>
  <c r="L70" i="2"/>
  <c r="L61" i="2"/>
  <c r="L58" i="2"/>
  <c r="M61" i="2"/>
  <c r="N61" i="2" s="1"/>
  <c r="L71" i="2"/>
  <c r="L76" i="2"/>
  <c r="L67" i="2"/>
  <c r="M55" i="2"/>
  <c r="N55" i="2" s="1"/>
  <c r="L68" i="2"/>
  <c r="M79" i="2"/>
  <c r="N79" i="2" s="1"/>
  <c r="L63" i="2"/>
  <c r="L74" i="2"/>
  <c r="M81" i="2"/>
  <c r="N81" i="2" s="1"/>
  <c r="M70" i="2"/>
  <c r="N70" i="2" s="1"/>
  <c r="L77" i="2"/>
  <c r="L65" i="2"/>
  <c r="M75" i="2"/>
  <c r="N75" i="2" s="1"/>
  <c r="L73" i="2"/>
  <c r="M66" i="2"/>
  <c r="N66" i="2" s="1"/>
  <c r="M72" i="2"/>
  <c r="N72" i="2" s="1"/>
  <c r="L69" i="2"/>
  <c r="L57" i="2"/>
  <c r="G172" i="2"/>
  <c r="L62" i="2"/>
  <c r="M77" i="2"/>
  <c r="N77" i="2" s="1"/>
  <c r="L75" i="2"/>
  <c r="L60" i="2"/>
  <c r="M92" i="2"/>
  <c r="N92" i="2" s="1"/>
  <c r="M60" i="2"/>
  <c r="N60" i="2" s="1"/>
  <c r="L79" i="2"/>
  <c r="L78" i="2"/>
  <c r="G221" i="2"/>
  <c r="L56" i="2"/>
  <c r="L64" i="2"/>
  <c r="M73" i="2"/>
  <c r="N73" i="2" s="1"/>
  <c r="M80" i="2"/>
  <c r="N80" i="2" s="1"/>
  <c r="M58" i="2"/>
  <c r="N58" i="2" s="1"/>
  <c r="M56" i="2"/>
  <c r="N56" i="2" s="1"/>
  <c r="M76" i="2"/>
  <c r="N76" i="2" s="1"/>
  <c r="M67" i="2"/>
  <c r="N67" i="2" s="1"/>
  <c r="M64" i="2"/>
  <c r="N64" i="2" s="1"/>
  <c r="M69" i="2"/>
  <c r="N69" i="2" s="1"/>
  <c r="M74" i="2"/>
  <c r="N74" i="2" s="1"/>
  <c r="G62" i="2"/>
  <c r="M59" i="2"/>
  <c r="N59" i="2" s="1"/>
  <c r="P59" i="2" s="1"/>
  <c r="M82" i="2"/>
  <c r="N82" i="2" s="1"/>
  <c r="M63" i="2"/>
  <c r="N63" i="2" s="1"/>
  <c r="O63" i="2" s="1"/>
  <c r="K185" i="2"/>
  <c r="K180" i="2"/>
  <c r="K181" i="2"/>
  <c r="G54" i="2"/>
  <c r="K54" i="2"/>
  <c r="G223" i="2"/>
  <c r="G190" i="2"/>
  <c r="N50" i="2"/>
  <c r="P50" i="2" s="1"/>
  <c r="M86" i="2"/>
  <c r="N86" i="2" s="1"/>
  <c r="M83" i="2"/>
  <c r="N83" i="2" s="1"/>
  <c r="P83" i="2" s="1"/>
  <c r="M91" i="2"/>
  <c r="N91" i="2" s="1"/>
  <c r="P91" i="2" s="1"/>
  <c r="M89" i="2"/>
  <c r="N89" i="2" s="1"/>
  <c r="M87" i="2"/>
  <c r="N87" i="2" s="1"/>
  <c r="P87" i="2" s="1"/>
  <c r="M84" i="2"/>
  <c r="N84" i="2" s="1"/>
  <c r="M88" i="2"/>
  <c r="N88" i="2" s="1"/>
  <c r="P88" i="2" s="1"/>
  <c r="M85" i="2"/>
  <c r="N85" i="2" s="1"/>
  <c r="M90" i="2"/>
  <c r="N90" i="2" s="1"/>
  <c r="G98" i="2"/>
  <c r="M99" i="2"/>
  <c r="N99" i="2" s="1"/>
  <c r="O99" i="2" s="1"/>
  <c r="K121" i="2"/>
  <c r="K83" i="2"/>
  <c r="G83" i="2"/>
  <c r="M220" i="2"/>
  <c r="N220" i="2" s="1"/>
  <c r="M162" i="2"/>
  <c r="N162" i="2" s="1"/>
  <c r="P162" i="2" s="1"/>
  <c r="M170" i="2"/>
  <c r="N170" i="2" s="1"/>
  <c r="M169" i="2"/>
  <c r="N169" i="2" s="1"/>
  <c r="M112" i="2"/>
  <c r="N112" i="2" s="1"/>
  <c r="M152" i="2"/>
  <c r="N152" i="2" s="1"/>
  <c r="M229" i="2"/>
  <c r="N229" i="2" s="1"/>
  <c r="M214" i="2"/>
  <c r="N214" i="2" s="1"/>
  <c r="M209" i="2"/>
  <c r="N209" i="2" s="1"/>
  <c r="M127" i="2"/>
  <c r="N127" i="2" s="1"/>
  <c r="M218" i="2"/>
  <c r="N218" i="2" s="1"/>
  <c r="M200" i="2"/>
  <c r="N200" i="2" s="1"/>
  <c r="M196" i="2"/>
  <c r="N196" i="2" s="1"/>
  <c r="M192" i="2"/>
  <c r="N192" i="2" s="1"/>
  <c r="M190" i="2"/>
  <c r="N190" i="2" s="1"/>
  <c r="M221" i="2"/>
  <c r="N221" i="2" s="1"/>
  <c r="M203" i="2"/>
  <c r="N203" i="2" s="1"/>
  <c r="M179" i="2"/>
  <c r="N179" i="2" s="1"/>
  <c r="M217" i="2"/>
  <c r="N217" i="2" s="1"/>
  <c r="M102" i="2"/>
  <c r="N102" i="2" s="1"/>
  <c r="M100" i="2"/>
  <c r="N100" i="2" s="1"/>
  <c r="O100" i="2" s="1"/>
  <c r="M195" i="2"/>
  <c r="N195" i="2" s="1"/>
  <c r="M168" i="2"/>
  <c r="N168" i="2" s="1"/>
  <c r="M216" i="2"/>
  <c r="N216" i="2" s="1"/>
  <c r="P216" i="2" s="1"/>
  <c r="M194" i="2"/>
  <c r="N194" i="2" s="1"/>
  <c r="M164" i="2"/>
  <c r="N164" i="2" s="1"/>
  <c r="M210" i="2"/>
  <c r="N210" i="2" s="1"/>
  <c r="M191" i="2"/>
  <c r="N191" i="2" s="1"/>
  <c r="M154" i="2"/>
  <c r="N154" i="2" s="1"/>
  <c r="M115" i="2"/>
  <c r="N115" i="2" s="1"/>
  <c r="M228" i="2"/>
  <c r="N228" i="2" s="1"/>
  <c r="P228" i="2" s="1"/>
  <c r="M208" i="2"/>
  <c r="N208" i="2" s="1"/>
  <c r="M184" i="2"/>
  <c r="N184" i="2" s="1"/>
  <c r="M149" i="2"/>
  <c r="N149" i="2" s="1"/>
  <c r="M146" i="2"/>
  <c r="N146" i="2" s="1"/>
  <c r="M226" i="2"/>
  <c r="N226" i="2" s="1"/>
  <c r="M183" i="2"/>
  <c r="N183" i="2" s="1"/>
  <c r="O183" i="2" s="1"/>
  <c r="M205" i="2"/>
  <c r="N205" i="2" s="1"/>
  <c r="O205" i="2" s="1"/>
  <c r="M207" i="2"/>
  <c r="N207" i="2" s="1"/>
  <c r="M223" i="2"/>
  <c r="N223" i="2" s="1"/>
  <c r="M182" i="2"/>
  <c r="N182" i="2" s="1"/>
  <c r="P182" i="2" s="1"/>
  <c r="M137" i="2"/>
  <c r="N137" i="2" s="1"/>
  <c r="M222" i="2"/>
  <c r="N222" i="2" s="1"/>
  <c r="M204" i="2"/>
  <c r="N204" i="2" s="1"/>
  <c r="M181" i="2"/>
  <c r="N181" i="2" s="1"/>
  <c r="P181" i="2" s="1"/>
  <c r="M136" i="2"/>
  <c r="N136" i="2" s="1"/>
  <c r="M132" i="2"/>
  <c r="N132" i="2" s="1"/>
  <c r="M133" i="2"/>
  <c r="N133" i="2" s="1"/>
  <c r="M197" i="2"/>
  <c r="N197" i="2" s="1"/>
  <c r="M176" i="2"/>
  <c r="N176" i="2" s="1"/>
  <c r="M129" i="2"/>
  <c r="N129" i="2" s="1"/>
  <c r="M156" i="2"/>
  <c r="N156" i="2" s="1"/>
  <c r="M138" i="2"/>
  <c r="N138" i="2" s="1"/>
  <c r="M126" i="2"/>
  <c r="N126" i="2" s="1"/>
  <c r="M167" i="2"/>
  <c r="N167" i="2" s="1"/>
  <c r="M151" i="2"/>
  <c r="N151" i="2" s="1"/>
  <c r="M134" i="2"/>
  <c r="N134" i="2" s="1"/>
  <c r="O134" i="2" s="1"/>
  <c r="M219" i="2"/>
  <c r="N219" i="2" s="1"/>
  <c r="M206" i="2"/>
  <c r="N206" i="2" s="1"/>
  <c r="M193" i="2"/>
  <c r="N193" i="2" s="1"/>
  <c r="M180" i="2"/>
  <c r="N180" i="2" s="1"/>
  <c r="P180" i="2" s="1"/>
  <c r="M166" i="2"/>
  <c r="N166" i="2" s="1"/>
  <c r="M150" i="2"/>
  <c r="N150" i="2" s="1"/>
  <c r="M119" i="2"/>
  <c r="N119" i="2" s="1"/>
  <c r="M178" i="2"/>
  <c r="N178" i="2" s="1"/>
  <c r="M163" i="2"/>
  <c r="N163" i="2" s="1"/>
  <c r="M147" i="2"/>
  <c r="N147" i="2" s="1"/>
  <c r="M94" i="2"/>
  <c r="N94" i="2" s="1"/>
  <c r="P94" i="2" s="1"/>
  <c r="M125" i="2"/>
  <c r="N125" i="2" s="1"/>
  <c r="M227" i="2"/>
  <c r="N227" i="2" s="1"/>
  <c r="P227" i="2" s="1"/>
  <c r="M215" i="2"/>
  <c r="N215" i="2" s="1"/>
  <c r="M202" i="2"/>
  <c r="N202" i="2" s="1"/>
  <c r="M188" i="2"/>
  <c r="N188" i="2" s="1"/>
  <c r="M175" i="2"/>
  <c r="N175" i="2" s="1"/>
  <c r="M160" i="2"/>
  <c r="N160" i="2" s="1"/>
  <c r="M145" i="2"/>
  <c r="N145" i="2" s="1"/>
  <c r="P145" i="2" s="1"/>
  <c r="M116" i="2"/>
  <c r="N116" i="2" s="1"/>
  <c r="P116" i="2" s="1"/>
  <c r="M93" i="2"/>
  <c r="N93" i="2" s="1"/>
  <c r="P93" i="2" s="1"/>
  <c r="M173" i="2"/>
  <c r="N173" i="2" s="1"/>
  <c r="M159" i="2"/>
  <c r="N159" i="2" s="1"/>
  <c r="O159" i="2" s="1"/>
  <c r="M144" i="2"/>
  <c r="N144" i="2" s="1"/>
  <c r="M225" i="2"/>
  <c r="N225" i="2" s="1"/>
  <c r="M199" i="2"/>
  <c r="N199" i="2" s="1"/>
  <c r="M172" i="2"/>
  <c r="N172" i="2" s="1"/>
  <c r="M143" i="2"/>
  <c r="N143" i="2" s="1"/>
  <c r="M187" i="2"/>
  <c r="N187" i="2" s="1"/>
  <c r="P187" i="2" s="1"/>
  <c r="M212" i="2"/>
  <c r="N212" i="2" s="1"/>
  <c r="M186" i="2"/>
  <c r="N186" i="2" s="1"/>
  <c r="M158" i="2"/>
  <c r="N158" i="2" s="1"/>
  <c r="P158" i="2" s="1"/>
  <c r="M224" i="2"/>
  <c r="N224" i="2" s="1"/>
  <c r="M211" i="2"/>
  <c r="N211" i="2" s="1"/>
  <c r="M198" i="2"/>
  <c r="N198" i="2" s="1"/>
  <c r="P198" i="2" s="1"/>
  <c r="M185" i="2"/>
  <c r="N185" i="2" s="1"/>
  <c r="M171" i="2"/>
  <c r="N171" i="2" s="1"/>
  <c r="P171" i="2" s="1"/>
  <c r="M157" i="2"/>
  <c r="N157" i="2" s="1"/>
  <c r="M142" i="2"/>
  <c r="N142" i="2" s="1"/>
  <c r="O142" i="2" s="1"/>
  <c r="M139" i="2"/>
  <c r="N139" i="2" s="1"/>
  <c r="M128" i="2"/>
  <c r="N128" i="2" s="1"/>
  <c r="M155" i="2"/>
  <c r="N155" i="2" s="1"/>
  <c r="M140" i="2"/>
  <c r="N140" i="2" s="1"/>
  <c r="M104" i="2"/>
  <c r="N104" i="2" s="1"/>
  <c r="M117" i="2"/>
  <c r="N117" i="2" s="1"/>
  <c r="M113" i="2"/>
  <c r="N113" i="2" s="1"/>
  <c r="M107" i="2"/>
  <c r="N107" i="2" s="1"/>
  <c r="M174" i="2"/>
  <c r="N174" i="2" s="1"/>
  <c r="M161" i="2"/>
  <c r="N161" i="2" s="1"/>
  <c r="M148" i="2"/>
  <c r="N148" i="2" s="1"/>
  <c r="M135" i="2"/>
  <c r="N135" i="2" s="1"/>
  <c r="M103" i="2"/>
  <c r="N103" i="2" s="1"/>
  <c r="O103" i="2" s="1"/>
  <c r="M114" i="2"/>
  <c r="N114" i="2" s="1"/>
  <c r="M131" i="2"/>
  <c r="N131" i="2" s="1"/>
  <c r="M118" i="2"/>
  <c r="N118" i="2" s="1"/>
  <c r="O118" i="2" s="1"/>
  <c r="M213" i="2"/>
  <c r="N213" i="2" s="1"/>
  <c r="M201" i="2"/>
  <c r="N201" i="2" s="1"/>
  <c r="M189" i="2"/>
  <c r="N189" i="2" s="1"/>
  <c r="O189" i="2" s="1"/>
  <c r="M177" i="2"/>
  <c r="N177" i="2" s="1"/>
  <c r="M165" i="2"/>
  <c r="N165" i="2" s="1"/>
  <c r="M153" i="2"/>
  <c r="N153" i="2" s="1"/>
  <c r="O153" i="2" s="1"/>
  <c r="M141" i="2"/>
  <c r="N141" i="2" s="1"/>
  <c r="M105" i="2"/>
  <c r="N105" i="2" s="1"/>
  <c r="M106" i="2"/>
  <c r="N106" i="2" s="1"/>
  <c r="M98" i="2"/>
  <c r="N98" i="2" s="1"/>
  <c r="M124" i="2"/>
  <c r="N124" i="2" s="1"/>
  <c r="M111" i="2"/>
  <c r="N111" i="2" s="1"/>
  <c r="M130" i="2"/>
  <c r="N130" i="2" s="1"/>
  <c r="M101" i="2"/>
  <c r="N101" i="2" s="1"/>
  <c r="M110" i="2"/>
  <c r="N110" i="2" s="1"/>
  <c r="M95" i="2"/>
  <c r="N95" i="2" s="1"/>
  <c r="O95" i="2" s="1"/>
  <c r="M122" i="2"/>
  <c r="N122" i="2" s="1"/>
  <c r="M121" i="2"/>
  <c r="N121" i="2" s="1"/>
  <c r="O121" i="2" s="1"/>
  <c r="M120" i="2"/>
  <c r="N120" i="2" s="1"/>
  <c r="M109" i="2"/>
  <c r="N109" i="2" s="1"/>
  <c r="M108" i="2"/>
  <c r="N108" i="2" s="1"/>
  <c r="P108" i="2" s="1"/>
  <c r="M97" i="2"/>
  <c r="N97" i="2" s="1"/>
  <c r="M96" i="2"/>
  <c r="N96" i="2" s="1"/>
  <c r="M123" i="2"/>
  <c r="N123" i="2" s="1"/>
  <c r="K93" i="2"/>
  <c r="G93" i="2"/>
  <c r="G224" i="2"/>
  <c r="K224" i="2"/>
  <c r="O51" i="2"/>
  <c r="P51" i="2"/>
  <c r="P52" i="2"/>
  <c r="O52" i="2"/>
  <c r="O53" i="2"/>
  <c r="P53" i="2"/>
  <c r="M224" i="1"/>
  <c r="O222" i="1"/>
  <c r="N222" i="1"/>
  <c r="O58" i="2" l="1"/>
  <c r="P105" i="2"/>
  <c r="O199" i="2"/>
  <c r="P215" i="2"/>
  <c r="O206" i="2"/>
  <c r="O170" i="2"/>
  <c r="P65" i="2"/>
  <c r="P92" i="2"/>
  <c r="O81" i="2"/>
  <c r="O65" i="2"/>
  <c r="O193" i="2"/>
  <c r="O200" i="2"/>
  <c r="P188" i="2"/>
  <c r="O92" i="2"/>
  <c r="O149" i="2"/>
  <c r="O209" i="2"/>
  <c r="P109" i="2"/>
  <c r="P229" i="2"/>
  <c r="O213" i="2"/>
  <c r="O111" i="2"/>
  <c r="O70" i="2"/>
  <c r="O112" i="2"/>
  <c r="O98" i="2"/>
  <c r="P175" i="2"/>
  <c r="O132" i="2"/>
  <c r="P170" i="2"/>
  <c r="P161" i="2"/>
  <c r="O219" i="2"/>
  <c r="P165" i="2"/>
  <c r="O167" i="2"/>
  <c r="P130" i="2"/>
  <c r="P178" i="2"/>
  <c r="O203" i="2"/>
  <c r="P70" i="2"/>
  <c r="P61" i="2"/>
  <c r="P186" i="2"/>
  <c r="P166" i="2"/>
  <c r="O176" i="2"/>
  <c r="P135" i="2"/>
  <c r="P226" i="2"/>
  <c r="P218" i="2"/>
  <c r="O174" i="2"/>
  <c r="O144" i="2"/>
  <c r="O140" i="2"/>
  <c r="O113" i="2"/>
  <c r="P217" i="2"/>
  <c r="O90" i="2"/>
  <c r="P201" i="2"/>
  <c r="P163" i="2"/>
  <c r="O126" i="2"/>
  <c r="O137" i="2"/>
  <c r="P208" i="2"/>
  <c r="O102" i="2"/>
  <c r="P136" i="2"/>
  <c r="P68" i="2"/>
  <c r="P80" i="2"/>
  <c r="O152" i="2"/>
  <c r="O85" i="2"/>
  <c r="O84" i="2"/>
  <c r="P62" i="2"/>
  <c r="O120" i="2"/>
  <c r="O124" i="2"/>
  <c r="O80" i="2"/>
  <c r="O82" i="2"/>
  <c r="P151" i="2"/>
  <c r="O110" i="2"/>
  <c r="O101" i="2"/>
  <c r="P115" i="2"/>
  <c r="O156" i="2"/>
  <c r="P207" i="2"/>
  <c r="O190" i="2"/>
  <c r="P128" i="2"/>
  <c r="P196" i="2"/>
  <c r="P184" i="2"/>
  <c r="P125" i="2"/>
  <c r="O204" i="2"/>
  <c r="O214" i="2"/>
  <c r="P122" i="2"/>
  <c r="P222" i="2"/>
  <c r="P224" i="2"/>
  <c r="O138" i="2"/>
  <c r="O123" i="2"/>
  <c r="P223" i="2"/>
  <c r="O104" i="2"/>
  <c r="O119" i="2"/>
  <c r="P96" i="2"/>
  <c r="P131" i="2"/>
  <c r="O212" i="2"/>
  <c r="P160" i="2"/>
  <c r="P114" i="2"/>
  <c r="P106" i="2"/>
  <c r="O143" i="2"/>
  <c r="P220" i="2"/>
  <c r="O68" i="2"/>
  <c r="O97" i="2"/>
  <c r="O57" i="2"/>
  <c r="P172" i="2"/>
  <c r="O141" i="2"/>
  <c r="O148" i="2"/>
  <c r="O157" i="2"/>
  <c r="O55" i="2"/>
  <c r="O127" i="2"/>
  <c r="P69" i="2"/>
  <c r="O202" i="2"/>
  <c r="P185" i="2"/>
  <c r="P177" i="2"/>
  <c r="P107" i="2"/>
  <c r="O75" i="2"/>
  <c r="P211" i="2"/>
  <c r="P173" i="2"/>
  <c r="P147" i="2"/>
  <c r="O61" i="2"/>
  <c r="P117" i="2"/>
  <c r="O154" i="2"/>
  <c r="O56" i="2"/>
  <c r="O191" i="2"/>
  <c r="O169" i="2"/>
  <c r="O155" i="2"/>
  <c r="P210" i="2"/>
  <c r="P164" i="2"/>
  <c r="O179" i="2"/>
  <c r="P221" i="2"/>
  <c r="P81" i="2"/>
  <c r="P150" i="2"/>
  <c r="O129" i="2"/>
  <c r="P192" i="2"/>
  <c r="P89" i="2"/>
  <c r="P139" i="2"/>
  <c r="P197" i="2"/>
  <c r="P194" i="2"/>
  <c r="O133" i="2"/>
  <c r="O83" i="2"/>
  <c r="O146" i="2"/>
  <c r="P168" i="2"/>
  <c r="P86" i="2"/>
  <c r="O225" i="2"/>
  <c r="P195" i="2"/>
  <c r="P66" i="2"/>
  <c r="O54" i="2"/>
  <c r="P67" i="2"/>
  <c r="P54" i="2"/>
  <c r="O66" i="2"/>
  <c r="P73" i="2"/>
  <c r="P71" i="2"/>
  <c r="P55" i="2"/>
  <c r="O78" i="2"/>
  <c r="P78" i="2"/>
  <c r="O72" i="2"/>
  <c r="O69" i="2"/>
  <c r="O79" i="2"/>
  <c r="O64" i="2"/>
  <c r="O76" i="2"/>
  <c r="P58" i="2"/>
  <c r="O74" i="2"/>
  <c r="P77" i="2"/>
  <c r="P63" i="2"/>
  <c r="P76" i="2"/>
  <c r="O60" i="2"/>
  <c r="P75" i="2"/>
  <c r="O71" i="2"/>
  <c r="O89" i="2"/>
  <c r="B17" i="2"/>
  <c r="O73" i="2"/>
  <c r="B18" i="2"/>
  <c r="B19" i="2" s="1"/>
  <c r="O62" i="2"/>
  <c r="P64" i="2"/>
  <c r="P57" i="2"/>
  <c r="P79" i="2"/>
  <c r="P60" i="2"/>
  <c r="O77" i="2"/>
  <c r="O86" i="2"/>
  <c r="P72" i="2"/>
  <c r="O67" i="2"/>
  <c r="P74" i="2"/>
  <c r="O50" i="2"/>
  <c r="P205" i="2"/>
  <c r="P82" i="2"/>
  <c r="O59" i="2"/>
  <c r="O162" i="2"/>
  <c r="P56" i="2"/>
  <c r="O87" i="2"/>
  <c r="O164" i="2"/>
  <c r="P203" i="2"/>
  <c r="P112" i="2"/>
  <c r="P84" i="2"/>
  <c r="P176" i="2"/>
  <c r="O166" i="2"/>
  <c r="P85" i="2"/>
  <c r="P214" i="2"/>
  <c r="O91" i="2"/>
  <c r="O192" i="2"/>
  <c r="O208" i="2"/>
  <c r="P169" i="2"/>
  <c r="O221" i="2"/>
  <c r="O175" i="2"/>
  <c r="O88" i="2"/>
  <c r="P90" i="2"/>
  <c r="P179" i="2"/>
  <c r="P152" i="2"/>
  <c r="O115" i="2"/>
  <c r="O184" i="2"/>
  <c r="P99" i="2"/>
  <c r="O220" i="2"/>
  <c r="O217" i="2"/>
  <c r="O229" i="2"/>
  <c r="P127" i="2"/>
  <c r="O182" i="2"/>
  <c r="O114" i="2"/>
  <c r="O151" i="2"/>
  <c r="P209" i="2"/>
  <c r="O195" i="2"/>
  <c r="P100" i="2"/>
  <c r="P154" i="2"/>
  <c r="P191" i="2"/>
  <c r="P190" i="2"/>
  <c r="O178" i="2"/>
  <c r="P126" i="2"/>
  <c r="P204" i="2"/>
  <c r="O228" i="2"/>
  <c r="P102" i="2"/>
  <c r="P156" i="2"/>
  <c r="O218" i="2"/>
  <c r="P146" i="2"/>
  <c r="O168" i="2"/>
  <c r="P155" i="2"/>
  <c r="P119" i="2"/>
  <c r="O93" i="2"/>
  <c r="P159" i="2"/>
  <c r="O216" i="2"/>
  <c r="P134" i="2"/>
  <c r="P132" i="2"/>
  <c r="O186" i="2"/>
  <c r="O223" i="2"/>
  <c r="O136" i="2"/>
  <c r="P149" i="2"/>
  <c r="O147" i="2"/>
  <c r="P167" i="2"/>
  <c r="P113" i="2"/>
  <c r="O173" i="2"/>
  <c r="O226" i="2"/>
  <c r="O181" i="2"/>
  <c r="O125" i="2"/>
  <c r="O128" i="2"/>
  <c r="O145" i="2"/>
  <c r="P206" i="2"/>
  <c r="P138" i="2"/>
  <c r="O215" i="2"/>
  <c r="O158" i="2"/>
  <c r="O117" i="2"/>
  <c r="P140" i="2"/>
  <c r="P133" i="2"/>
  <c r="O196" i="2"/>
  <c r="O116" i="2"/>
  <c r="O180" i="2"/>
  <c r="O194" i="2"/>
  <c r="P202" i="2"/>
  <c r="P183" i="2"/>
  <c r="P193" i="2"/>
  <c r="P142" i="2"/>
  <c r="P200" i="2"/>
  <c r="O207" i="2"/>
  <c r="P137" i="2"/>
  <c r="O224" i="2"/>
  <c r="P144" i="2"/>
  <c r="P219" i="2"/>
  <c r="O131" i="2"/>
  <c r="P98" i="2"/>
  <c r="O150" i="2"/>
  <c r="O160" i="2"/>
  <c r="O210" i="2"/>
  <c r="O163" i="2"/>
  <c r="P129" i="2"/>
  <c r="O94" i="2"/>
  <c r="O227" i="2"/>
  <c r="O198" i="2"/>
  <c r="P199" i="2"/>
  <c r="P157" i="2"/>
  <c r="O185" i="2"/>
  <c r="O171" i="2"/>
  <c r="P174" i="2"/>
  <c r="O172" i="2"/>
  <c r="O222" i="2"/>
  <c r="O197" i="2"/>
  <c r="P143" i="2"/>
  <c r="O187" i="2"/>
  <c r="O139" i="2"/>
  <c r="P212" i="2"/>
  <c r="P225" i="2"/>
  <c r="O188" i="2"/>
  <c r="O161" i="2"/>
  <c r="O211" i="2"/>
  <c r="P104" i="2"/>
  <c r="P118" i="2"/>
  <c r="P111" i="2"/>
  <c r="O96" i="2"/>
  <c r="P124" i="2"/>
  <c r="O177" i="2"/>
  <c r="O107" i="2"/>
  <c r="P148" i="2"/>
  <c r="P101" i="2"/>
  <c r="P153" i="2"/>
  <c r="O165" i="2"/>
  <c r="P103" i="2"/>
  <c r="O135" i="2"/>
  <c r="O106" i="2"/>
  <c r="P189" i="2"/>
  <c r="P213" i="2"/>
  <c r="O130" i="2"/>
  <c r="O201" i="2"/>
  <c r="P141" i="2"/>
  <c r="O105" i="2"/>
  <c r="P95" i="2"/>
  <c r="P120" i="2"/>
  <c r="O108" i="2"/>
  <c r="O109" i="2"/>
  <c r="O122" i="2"/>
  <c r="P121" i="2"/>
  <c r="P110" i="2"/>
  <c r="P97" i="2"/>
  <c r="P123" i="2"/>
  <c r="O223" i="1"/>
  <c r="N223" i="1"/>
  <c r="M225" i="1"/>
  <c r="E116" i="2" l="1"/>
  <c r="E55" i="2"/>
  <c r="E43" i="2"/>
  <c r="E49" i="2"/>
  <c r="D74" i="2"/>
  <c r="E50" i="2"/>
  <c r="E220" i="2"/>
  <c r="D77" i="2"/>
  <c r="D214" i="2"/>
  <c r="D208" i="2"/>
  <c r="E136" i="2"/>
  <c r="D130" i="2"/>
  <c r="E74" i="2"/>
  <c r="D104" i="2"/>
  <c r="E32" i="2"/>
  <c r="E156" i="2"/>
  <c r="E162" i="2"/>
  <c r="D57" i="2"/>
  <c r="D98" i="2"/>
  <c r="E124" i="2"/>
  <c r="D51" i="2"/>
  <c r="E150" i="2"/>
  <c r="D45" i="2"/>
  <c r="D89" i="2"/>
  <c r="E128" i="2"/>
  <c r="D83" i="2"/>
  <c r="D32" i="2"/>
  <c r="D159" i="2"/>
  <c r="E227" i="2"/>
  <c r="D199" i="2"/>
  <c r="D142" i="2"/>
  <c r="E174" i="2"/>
  <c r="E64" i="2"/>
  <c r="E193" i="2"/>
  <c r="D168" i="2"/>
  <c r="E84" i="2"/>
  <c r="E221" i="2"/>
  <c r="D58" i="2"/>
  <c r="D153" i="2"/>
  <c r="D193" i="2"/>
  <c r="D187" i="2"/>
  <c r="D162" i="2"/>
  <c r="D78" i="2"/>
  <c r="E215" i="2"/>
  <c r="D136" i="2"/>
  <c r="D52" i="2"/>
  <c r="E87" i="2"/>
  <c r="E90" i="2"/>
  <c r="E187" i="2"/>
  <c r="D127" i="2"/>
  <c r="E102" i="2"/>
  <c r="D134" i="2"/>
  <c r="D155" i="2"/>
  <c r="D76" i="2"/>
  <c r="E201" i="2"/>
  <c r="D81" i="2"/>
  <c r="E62" i="2"/>
  <c r="E199" i="2"/>
  <c r="E149" i="2"/>
  <c r="E127" i="2"/>
  <c r="D143" i="2"/>
  <c r="E189" i="2"/>
  <c r="E219" i="2"/>
  <c r="D163" i="2"/>
  <c r="E121" i="2"/>
  <c r="E104" i="2"/>
  <c r="E148" i="2"/>
  <c r="D96" i="2"/>
  <c r="D70" i="2"/>
  <c r="E195" i="2"/>
  <c r="E225" i="2"/>
  <c r="E115" i="2"/>
  <c r="D90" i="2"/>
  <c r="D227" i="2"/>
  <c r="D64" i="2"/>
  <c r="D121" i="2"/>
  <c r="D55" i="2"/>
  <c r="D182" i="2"/>
  <c r="E161" i="2"/>
  <c r="E83" i="2"/>
  <c r="E208" i="2"/>
  <c r="E129" i="2"/>
  <c r="D176" i="2"/>
  <c r="D115" i="2"/>
  <c r="D49" i="2"/>
  <c r="E228" i="2"/>
  <c r="E155" i="2"/>
  <c r="E77" i="2"/>
  <c r="E202" i="2"/>
  <c r="D123" i="2"/>
  <c r="E170" i="2"/>
  <c r="D91" i="2"/>
  <c r="D43" i="2"/>
  <c r="E222" i="2"/>
  <c r="D149" i="2"/>
  <c r="E71" i="2"/>
  <c r="D196" i="2"/>
  <c r="D117" i="2"/>
  <c r="E194" i="2"/>
  <c r="E119" i="2"/>
  <c r="D212" i="2"/>
  <c r="E38" i="2"/>
  <c r="E91" i="2"/>
  <c r="E126" i="2"/>
  <c r="D125" i="2"/>
  <c r="D112" i="2"/>
  <c r="D165" i="2"/>
  <c r="D140" i="2"/>
  <c r="D229" i="2"/>
  <c r="D157" i="2"/>
  <c r="E85" i="2"/>
  <c r="E229" i="2"/>
  <c r="E157" i="2"/>
  <c r="D85" i="2"/>
  <c r="E164" i="2"/>
  <c r="E204" i="2"/>
  <c r="D132" i="2"/>
  <c r="D60" i="2"/>
  <c r="E192" i="2"/>
  <c r="E120" i="2"/>
  <c r="E48" i="2"/>
  <c r="D191" i="2"/>
  <c r="D119" i="2"/>
  <c r="D47" i="2"/>
  <c r="E185" i="2"/>
  <c r="E113" i="2"/>
  <c r="D41" i="2"/>
  <c r="D178" i="2"/>
  <c r="D106" i="2"/>
  <c r="E34" i="2"/>
  <c r="E166" i="2"/>
  <c r="D94" i="2"/>
  <c r="D221" i="2"/>
  <c r="E159" i="2"/>
  <c r="D87" i="2"/>
  <c r="D189" i="2"/>
  <c r="E117" i="2"/>
  <c r="E45" i="2"/>
  <c r="E206" i="2"/>
  <c r="E134" i="2"/>
  <c r="D62" i="2"/>
  <c r="E98" i="2"/>
  <c r="E198" i="2"/>
  <c r="D53" i="2"/>
  <c r="D172" i="2"/>
  <c r="D93" i="2"/>
  <c r="E212" i="2"/>
  <c r="D151" i="2"/>
  <c r="E54" i="2"/>
  <c r="E42" i="2"/>
  <c r="E41" i="2"/>
  <c r="D107" i="2"/>
  <c r="E35" i="2"/>
  <c r="E172" i="2"/>
  <c r="D100" i="2"/>
  <c r="E176" i="2"/>
  <c r="D160" i="2"/>
  <c r="D88" i="2"/>
  <c r="D225" i="2"/>
  <c r="E153" i="2"/>
  <c r="E81" i="2"/>
  <c r="E183" i="2"/>
  <c r="E111" i="2"/>
  <c r="E39" i="2"/>
  <c r="D200" i="2"/>
  <c r="D128" i="2"/>
  <c r="D56" i="2"/>
  <c r="D210" i="2"/>
  <c r="D54" i="2"/>
  <c r="E47" i="2"/>
  <c r="E100" i="2"/>
  <c r="E123" i="2"/>
  <c r="E68" i="2"/>
  <c r="E79" i="2"/>
  <c r="E140" i="2"/>
  <c r="D126" i="2"/>
  <c r="D185" i="2"/>
  <c r="E188" i="2"/>
  <c r="E145" i="2"/>
  <c r="E217" i="2"/>
  <c r="D73" i="2"/>
  <c r="D122" i="2"/>
  <c r="D192" i="2"/>
  <c r="D120" i="2"/>
  <c r="D48" i="2"/>
  <c r="E180" i="2"/>
  <c r="D108" i="2"/>
  <c r="E36" i="2"/>
  <c r="D179" i="2"/>
  <c r="E107" i="2"/>
  <c r="D35" i="2"/>
  <c r="E173" i="2"/>
  <c r="D101" i="2"/>
  <c r="E218" i="2"/>
  <c r="D166" i="2"/>
  <c r="E94" i="2"/>
  <c r="E226" i="2"/>
  <c r="E154" i="2"/>
  <c r="E82" i="2"/>
  <c r="D219" i="2"/>
  <c r="D147" i="2"/>
  <c r="E75" i="2"/>
  <c r="E177" i="2"/>
  <c r="E105" i="2"/>
  <c r="E33" i="2"/>
  <c r="D194" i="2"/>
  <c r="E122" i="2"/>
  <c r="D50" i="2"/>
  <c r="E138" i="2"/>
  <c r="D197" i="2"/>
  <c r="D184" i="2"/>
  <c r="D170" i="2"/>
  <c r="E51" i="2"/>
  <c r="E223" i="2"/>
  <c r="D223" i="2"/>
  <c r="D198" i="2"/>
  <c r="D114" i="2"/>
  <c r="D113" i="2"/>
  <c r="D217" i="2"/>
  <c r="D145" i="2"/>
  <c r="D158" i="2"/>
  <c r="D211" i="2"/>
  <c r="D139" i="2"/>
  <c r="D67" i="2"/>
  <c r="E211" i="2"/>
  <c r="E139" i="2"/>
  <c r="E67" i="2"/>
  <c r="E110" i="2"/>
  <c r="D186" i="2"/>
  <c r="E114" i="2"/>
  <c r="D42" i="2"/>
  <c r="D174" i="2"/>
  <c r="D102" i="2"/>
  <c r="D30" i="2"/>
  <c r="D173" i="2"/>
  <c r="E101" i="2"/>
  <c r="D230" i="2"/>
  <c r="D167" i="2"/>
  <c r="E95" i="2"/>
  <c r="E92" i="2"/>
  <c r="E160" i="2"/>
  <c r="E88" i="2"/>
  <c r="D220" i="2"/>
  <c r="D148" i="2"/>
  <c r="E76" i="2"/>
  <c r="D213" i="2"/>
  <c r="E141" i="2"/>
  <c r="D69" i="2"/>
  <c r="D171" i="2"/>
  <c r="E99" i="2"/>
  <c r="D206" i="2"/>
  <c r="D188" i="2"/>
  <c r="D116" i="2"/>
  <c r="D44" i="2"/>
  <c r="E163" i="2"/>
  <c r="D66" i="2"/>
  <c r="E191" i="2"/>
  <c r="D40" i="2"/>
  <c r="D195" i="2"/>
  <c r="E151" i="2"/>
  <c r="D79" i="2"/>
  <c r="E186" i="2"/>
  <c r="E179" i="2"/>
  <c r="E73" i="2"/>
  <c r="E146" i="2"/>
  <c r="E205" i="2"/>
  <c r="D133" i="2"/>
  <c r="D61" i="2"/>
  <c r="D205" i="2"/>
  <c r="E133" i="2"/>
  <c r="E61" i="2"/>
  <c r="D86" i="2"/>
  <c r="D180" i="2"/>
  <c r="E108" i="2"/>
  <c r="D36" i="2"/>
  <c r="E168" i="2"/>
  <c r="E96" i="2"/>
  <c r="E230" i="2"/>
  <c r="E167" i="2"/>
  <c r="D95" i="2"/>
  <c r="E200" i="2"/>
  <c r="D161" i="2"/>
  <c r="E89" i="2"/>
  <c r="D226" i="2"/>
  <c r="D154" i="2"/>
  <c r="D82" i="2"/>
  <c r="E214" i="2"/>
  <c r="E142" i="2"/>
  <c r="E70" i="2"/>
  <c r="D207" i="2"/>
  <c r="D135" i="2"/>
  <c r="E63" i="2"/>
  <c r="E165" i="2"/>
  <c r="E93" i="2"/>
  <c r="E56" i="2"/>
  <c r="E182" i="2"/>
  <c r="D110" i="2"/>
  <c r="D38" i="2"/>
  <c r="E147" i="2"/>
  <c r="D75" i="2"/>
  <c r="E213" i="2"/>
  <c r="D164" i="2"/>
  <c r="D92" i="2"/>
  <c r="D80" i="2"/>
  <c r="D37" i="2"/>
  <c r="D181" i="2"/>
  <c r="D109" i="2"/>
  <c r="E37" i="2"/>
  <c r="D228" i="2"/>
  <c r="D156" i="2"/>
  <c r="D84" i="2"/>
  <c r="D216" i="2"/>
  <c r="E144" i="2"/>
  <c r="E72" i="2"/>
  <c r="D215" i="2"/>
  <c r="E143" i="2"/>
  <c r="D71" i="2"/>
  <c r="D209" i="2"/>
  <c r="E137" i="2"/>
  <c r="E65" i="2"/>
  <c r="D202" i="2"/>
  <c r="E130" i="2"/>
  <c r="E58" i="2"/>
  <c r="E190" i="2"/>
  <c r="E118" i="2"/>
  <c r="E46" i="2"/>
  <c r="D183" i="2"/>
  <c r="D111" i="2"/>
  <c r="D39" i="2"/>
  <c r="D141" i="2"/>
  <c r="E69" i="2"/>
  <c r="E207" i="2"/>
  <c r="E158" i="2"/>
  <c r="E86" i="2"/>
  <c r="E30" i="2"/>
  <c r="E181" i="2"/>
  <c r="D175" i="2"/>
  <c r="D103" i="2"/>
  <c r="D31" i="2"/>
  <c r="E175" i="2"/>
  <c r="E103" i="2"/>
  <c r="E31" i="2"/>
  <c r="D222" i="2"/>
  <c r="D150" i="2"/>
  <c r="E78" i="2"/>
  <c r="E210" i="2"/>
  <c r="D138" i="2"/>
  <c r="E66" i="2"/>
  <c r="E209" i="2"/>
  <c r="D137" i="2"/>
  <c r="D65" i="2"/>
  <c r="E203" i="2"/>
  <c r="E131" i="2"/>
  <c r="E59" i="2"/>
  <c r="E196" i="2"/>
  <c r="D124" i="2"/>
  <c r="E52" i="2"/>
  <c r="E184" i="2"/>
  <c r="E112" i="2"/>
  <c r="E40" i="2"/>
  <c r="D177" i="2"/>
  <c r="D105" i="2"/>
  <c r="D33" i="2"/>
  <c r="E135" i="2"/>
  <c r="D63" i="2"/>
  <c r="E224" i="2"/>
  <c r="D152" i="2"/>
  <c r="E80" i="2"/>
  <c r="E109" i="2"/>
  <c r="D68" i="2"/>
  <c r="E44" i="2"/>
  <c r="D169" i="2"/>
  <c r="D97" i="2"/>
  <c r="E152" i="2"/>
  <c r="E169" i="2"/>
  <c r="E97" i="2"/>
  <c r="D224" i="2"/>
  <c r="E216" i="2"/>
  <c r="D144" i="2"/>
  <c r="D72" i="2"/>
  <c r="D204" i="2"/>
  <c r="E132" i="2"/>
  <c r="E60" i="2"/>
  <c r="D203" i="2"/>
  <c r="D131" i="2"/>
  <c r="D59" i="2"/>
  <c r="E197" i="2"/>
  <c r="E125" i="2"/>
  <c r="E53" i="2"/>
  <c r="D190" i="2"/>
  <c r="D118" i="2"/>
  <c r="D46" i="2"/>
  <c r="E178" i="2"/>
  <c r="E106" i="2"/>
  <c r="D34" i="2"/>
  <c r="E171" i="2"/>
  <c r="D99" i="2"/>
  <c r="D201" i="2"/>
  <c r="D129" i="2"/>
  <c r="E57" i="2"/>
  <c r="D218" i="2"/>
  <c r="D146" i="2"/>
  <c r="M226" i="1"/>
  <c r="O224" i="1"/>
  <c r="N224" i="1"/>
  <c r="M227" i="1" l="1"/>
  <c r="O225" i="1"/>
  <c r="N225" i="1"/>
  <c r="M228" i="1" l="1"/>
  <c r="O226" i="1"/>
  <c r="N226" i="1"/>
  <c r="O227" i="1" l="1"/>
  <c r="M229" i="1"/>
  <c r="N227" i="1"/>
  <c r="M230" i="1" l="1"/>
  <c r="O228" i="1"/>
  <c r="N228" i="1"/>
  <c r="M231" i="1" l="1"/>
  <c r="O229" i="1"/>
  <c r="N229" i="1"/>
  <c r="M232" i="1" l="1"/>
  <c r="O230" i="1"/>
  <c r="N230" i="1"/>
  <c r="O231" i="1" l="1"/>
  <c r="M233" i="1"/>
  <c r="N231" i="1"/>
  <c r="M234" i="1" l="1"/>
  <c r="O232" i="1"/>
  <c r="N232" i="1"/>
  <c r="M235" i="1" l="1"/>
  <c r="O233" i="1"/>
  <c r="N233" i="1"/>
  <c r="M236" i="1" l="1"/>
  <c r="O234" i="1"/>
  <c r="N234" i="1"/>
  <c r="O235" i="1" l="1"/>
  <c r="M237" i="1"/>
  <c r="N235" i="1"/>
  <c r="M238" i="1" l="1"/>
  <c r="O236" i="1"/>
  <c r="N236" i="1"/>
  <c r="M239" i="1" l="1"/>
  <c r="O237" i="1"/>
  <c r="N237" i="1"/>
  <c r="M240" i="1" l="1"/>
  <c r="O238" i="1"/>
  <c r="N238" i="1"/>
  <c r="O239" i="1" l="1"/>
  <c r="M241" i="1"/>
  <c r="N239" i="1"/>
  <c r="M242" i="1" l="1"/>
  <c r="O240" i="1"/>
  <c r="N240" i="1"/>
  <c r="M243" i="1" l="1"/>
  <c r="O241" i="1"/>
  <c r="N241" i="1"/>
  <c r="M244" i="1" l="1"/>
  <c r="O242" i="1"/>
  <c r="N242" i="1"/>
  <c r="O243" i="1" l="1"/>
  <c r="M245" i="1"/>
  <c r="N243" i="1"/>
  <c r="M246" i="1" l="1"/>
  <c r="O244" i="1"/>
  <c r="N244" i="1"/>
  <c r="M247" i="1" l="1"/>
  <c r="O245" i="1"/>
  <c r="N245" i="1"/>
  <c r="M248" i="1" l="1"/>
  <c r="O246" i="1"/>
  <c r="N246" i="1"/>
  <c r="O247" i="1" l="1"/>
  <c r="M249" i="1"/>
  <c r="N247" i="1"/>
  <c r="M250" i="1" l="1"/>
  <c r="O248" i="1"/>
  <c r="N248" i="1"/>
  <c r="M251" i="1" l="1"/>
  <c r="O249" i="1"/>
  <c r="N249" i="1"/>
  <c r="M252" i="1" l="1"/>
  <c r="O250" i="1"/>
  <c r="N250" i="1"/>
  <c r="O251" i="1" l="1"/>
  <c r="N251" i="1"/>
  <c r="M253" i="1"/>
  <c r="M254" i="1" l="1"/>
  <c r="O252" i="1"/>
  <c r="N252" i="1"/>
  <c r="M255" i="1" l="1"/>
  <c r="O253" i="1"/>
  <c r="N253" i="1"/>
  <c r="M256" i="1" l="1"/>
  <c r="O254" i="1"/>
  <c r="N254" i="1"/>
  <c r="O255" i="1" l="1"/>
  <c r="M257" i="1"/>
  <c r="N255" i="1"/>
  <c r="M258" i="1" l="1"/>
  <c r="O256" i="1"/>
  <c r="N256" i="1"/>
  <c r="M259" i="1" l="1"/>
  <c r="O257" i="1"/>
  <c r="N257" i="1"/>
  <c r="M260" i="1" l="1"/>
  <c r="O258" i="1"/>
  <c r="N258" i="1"/>
  <c r="O259" i="1" l="1"/>
  <c r="M261" i="1"/>
  <c r="N259" i="1"/>
  <c r="M262" i="1" l="1"/>
  <c r="O260" i="1"/>
  <c r="N260" i="1"/>
  <c r="M263" i="1" l="1"/>
  <c r="O261" i="1"/>
  <c r="N261" i="1"/>
  <c r="M264" i="1" l="1"/>
  <c r="O262" i="1"/>
  <c r="N262" i="1"/>
  <c r="O263" i="1" l="1"/>
  <c r="M265" i="1"/>
  <c r="N263" i="1"/>
  <c r="M266" i="1" l="1"/>
  <c r="O264" i="1"/>
  <c r="N264" i="1"/>
  <c r="M267" i="1" l="1"/>
  <c r="O265" i="1"/>
  <c r="N265" i="1"/>
  <c r="M268" i="1" l="1"/>
  <c r="O266" i="1"/>
  <c r="N266" i="1"/>
  <c r="O267" i="1" l="1"/>
  <c r="M269" i="1"/>
  <c r="N267" i="1"/>
  <c r="M270" i="1" l="1"/>
  <c r="O268" i="1"/>
  <c r="N268" i="1"/>
  <c r="M271" i="1" l="1"/>
  <c r="O269" i="1"/>
  <c r="N269" i="1"/>
  <c r="M272" i="1" l="1"/>
  <c r="O270" i="1"/>
  <c r="N270" i="1"/>
  <c r="O271" i="1" l="1"/>
  <c r="N271" i="1"/>
  <c r="M273" i="1"/>
  <c r="M274" i="1" l="1"/>
  <c r="O272" i="1"/>
  <c r="N272" i="1"/>
  <c r="M275" i="1" l="1"/>
  <c r="O273" i="1"/>
  <c r="N273" i="1"/>
  <c r="M276" i="1" l="1"/>
  <c r="O274" i="1"/>
  <c r="N274" i="1"/>
  <c r="O275" i="1" l="1"/>
  <c r="M277" i="1"/>
  <c r="N275" i="1"/>
  <c r="M278" i="1" l="1"/>
  <c r="O276" i="1"/>
  <c r="N276" i="1"/>
  <c r="M279" i="1" l="1"/>
  <c r="O277" i="1"/>
  <c r="N277" i="1"/>
  <c r="M280" i="1" l="1"/>
  <c r="O278" i="1"/>
  <c r="N278" i="1"/>
  <c r="O279" i="1" l="1"/>
  <c r="M281" i="1"/>
  <c r="N279" i="1"/>
  <c r="M282" i="1" l="1"/>
  <c r="O280" i="1"/>
  <c r="N280" i="1"/>
  <c r="M283" i="1" l="1"/>
  <c r="O281" i="1"/>
  <c r="N281" i="1"/>
  <c r="M284" i="1" l="1"/>
  <c r="O282" i="1"/>
  <c r="N282" i="1"/>
  <c r="O283" i="1" l="1"/>
  <c r="M285" i="1"/>
  <c r="N283" i="1"/>
  <c r="M286" i="1" l="1"/>
  <c r="O284" i="1"/>
  <c r="N284" i="1"/>
  <c r="M287" i="1" l="1"/>
  <c r="O285" i="1"/>
  <c r="N285" i="1"/>
  <c r="M288" i="1" l="1"/>
  <c r="O286" i="1"/>
  <c r="N286" i="1"/>
  <c r="O287" i="1" l="1"/>
  <c r="M289" i="1"/>
  <c r="N287" i="1"/>
  <c r="M290" i="1" l="1"/>
  <c r="O288" i="1"/>
  <c r="N288" i="1"/>
  <c r="M291" i="1" l="1"/>
  <c r="O289" i="1"/>
  <c r="N289" i="1"/>
  <c r="M292" i="1" l="1"/>
  <c r="O290" i="1"/>
  <c r="N290" i="1"/>
  <c r="O291" i="1" l="1"/>
  <c r="M293" i="1"/>
  <c r="N291" i="1"/>
  <c r="M294" i="1" l="1"/>
  <c r="O292" i="1"/>
  <c r="N292" i="1"/>
  <c r="M295" i="1" l="1"/>
  <c r="O293" i="1"/>
  <c r="N293" i="1"/>
  <c r="M296" i="1" l="1"/>
  <c r="O294" i="1"/>
  <c r="N294" i="1"/>
  <c r="O295" i="1" l="1"/>
  <c r="M297" i="1"/>
  <c r="N295" i="1"/>
  <c r="M298" i="1" l="1"/>
  <c r="O296" i="1"/>
  <c r="N296" i="1"/>
  <c r="M299" i="1" l="1"/>
  <c r="O297" i="1"/>
  <c r="N297" i="1"/>
  <c r="M300" i="1" l="1"/>
  <c r="O298" i="1"/>
  <c r="N298" i="1"/>
  <c r="O299" i="1" l="1"/>
  <c r="N299" i="1"/>
  <c r="M301" i="1"/>
  <c r="M302" i="1" l="1"/>
  <c r="O300" i="1"/>
  <c r="N300" i="1"/>
  <c r="M303" i="1" l="1"/>
  <c r="O301" i="1"/>
  <c r="N301" i="1"/>
  <c r="M304" i="1" l="1"/>
  <c r="O302" i="1"/>
  <c r="N302" i="1"/>
  <c r="O303" i="1" l="1"/>
  <c r="M305" i="1"/>
  <c r="N303" i="1"/>
  <c r="M306" i="1" l="1"/>
  <c r="O304" i="1"/>
  <c r="N304" i="1"/>
  <c r="M307" i="1" l="1"/>
  <c r="O305" i="1"/>
  <c r="N305" i="1"/>
  <c r="M308" i="1" l="1"/>
  <c r="O306" i="1"/>
  <c r="N306" i="1"/>
  <c r="O307" i="1" l="1"/>
  <c r="M309" i="1"/>
  <c r="N307" i="1"/>
  <c r="M310" i="1" l="1"/>
  <c r="O308" i="1"/>
  <c r="N308" i="1"/>
  <c r="M311" i="1" l="1"/>
  <c r="O309" i="1"/>
  <c r="N309" i="1"/>
  <c r="M312" i="1" l="1"/>
  <c r="O310" i="1"/>
  <c r="N310" i="1"/>
  <c r="O311" i="1" l="1"/>
  <c r="M313" i="1"/>
  <c r="N311" i="1"/>
  <c r="M314" i="1" l="1"/>
  <c r="O312" i="1"/>
  <c r="N312" i="1"/>
  <c r="M315" i="1" l="1"/>
  <c r="O313" i="1"/>
  <c r="N313" i="1"/>
  <c r="M316" i="1" l="1"/>
  <c r="O314" i="1"/>
  <c r="N314" i="1"/>
  <c r="O315" i="1" l="1"/>
  <c r="M317" i="1"/>
  <c r="N315" i="1"/>
  <c r="M318" i="1" l="1"/>
  <c r="O316" i="1"/>
  <c r="N316" i="1"/>
  <c r="M319" i="1" l="1"/>
  <c r="O317" i="1"/>
  <c r="N317" i="1"/>
  <c r="M320" i="1" l="1"/>
  <c r="O318" i="1"/>
  <c r="N318" i="1"/>
  <c r="O319" i="1" l="1"/>
  <c r="N319" i="1"/>
  <c r="M321" i="1"/>
  <c r="M322" i="1" l="1"/>
  <c r="O320" i="1"/>
  <c r="N320" i="1"/>
  <c r="M323" i="1" l="1"/>
  <c r="O321" i="1"/>
  <c r="N321" i="1"/>
  <c r="M324" i="1" l="1"/>
  <c r="O322" i="1"/>
  <c r="N322" i="1"/>
  <c r="O323" i="1" l="1"/>
  <c r="N323" i="1"/>
  <c r="M325" i="1"/>
  <c r="M326" i="1" l="1"/>
  <c r="O324" i="1"/>
  <c r="N324" i="1"/>
  <c r="M327" i="1" l="1"/>
  <c r="O325" i="1"/>
  <c r="N325" i="1"/>
  <c r="M328" i="1" l="1"/>
  <c r="O326" i="1"/>
  <c r="N326" i="1"/>
  <c r="O327" i="1" l="1"/>
  <c r="N327" i="1"/>
  <c r="M329" i="1"/>
  <c r="M330" i="1" l="1"/>
  <c r="O328" i="1"/>
  <c r="N328" i="1"/>
  <c r="M331" i="1" l="1"/>
  <c r="O329" i="1"/>
  <c r="N329" i="1"/>
  <c r="M332" i="1" l="1"/>
  <c r="O330" i="1"/>
  <c r="N330" i="1"/>
  <c r="O331" i="1" l="1"/>
  <c r="N331" i="1"/>
  <c r="M333" i="1"/>
  <c r="M334" i="1" l="1"/>
  <c r="O332" i="1"/>
  <c r="N332" i="1"/>
  <c r="M335" i="1" l="1"/>
  <c r="O333" i="1"/>
  <c r="N333" i="1"/>
  <c r="M336" i="1" l="1"/>
  <c r="O334" i="1"/>
  <c r="N334" i="1"/>
  <c r="O335" i="1" l="1"/>
  <c r="N335" i="1"/>
  <c r="M337" i="1"/>
  <c r="M338" i="1" l="1"/>
  <c r="O336" i="1"/>
  <c r="N336" i="1"/>
  <c r="M339" i="1" l="1"/>
  <c r="O337" i="1"/>
  <c r="N337" i="1"/>
  <c r="M340" i="1" l="1"/>
  <c r="O338" i="1"/>
  <c r="N338" i="1"/>
  <c r="O339" i="1" l="1"/>
  <c r="N339" i="1"/>
  <c r="M341" i="1"/>
  <c r="M342" i="1" l="1"/>
  <c r="O340" i="1"/>
  <c r="N340" i="1"/>
  <c r="M343" i="1" l="1"/>
  <c r="O341" i="1"/>
  <c r="N341" i="1"/>
  <c r="M344" i="1" l="1"/>
  <c r="O342" i="1"/>
  <c r="N342" i="1"/>
  <c r="O343" i="1" l="1"/>
  <c r="N343" i="1"/>
  <c r="M345" i="1"/>
  <c r="M346" i="1" l="1"/>
  <c r="O344" i="1"/>
  <c r="N344" i="1"/>
  <c r="M347" i="1" l="1"/>
  <c r="O345" i="1"/>
  <c r="N345" i="1"/>
  <c r="M348" i="1" l="1"/>
  <c r="O346" i="1"/>
  <c r="N346" i="1"/>
  <c r="O347" i="1" l="1"/>
  <c r="N347" i="1"/>
  <c r="M349" i="1"/>
  <c r="M350" i="1" l="1"/>
  <c r="O348" i="1"/>
  <c r="N348" i="1"/>
  <c r="M351" i="1" l="1"/>
  <c r="O349" i="1"/>
  <c r="N349" i="1"/>
  <c r="M352" i="1" l="1"/>
  <c r="O350" i="1"/>
  <c r="N350" i="1"/>
  <c r="O351" i="1" l="1"/>
  <c r="N351" i="1"/>
  <c r="M353" i="1"/>
  <c r="M354" i="1" l="1"/>
  <c r="O352" i="1"/>
  <c r="N352" i="1"/>
  <c r="M355" i="1" l="1"/>
  <c r="O353" i="1"/>
  <c r="N353" i="1"/>
  <c r="M356" i="1" l="1"/>
  <c r="O354" i="1"/>
  <c r="N354" i="1"/>
  <c r="O355" i="1" l="1"/>
  <c r="N355" i="1"/>
  <c r="M357" i="1"/>
  <c r="M358" i="1" l="1"/>
  <c r="O356" i="1"/>
  <c r="N356" i="1"/>
  <c r="M359" i="1" l="1"/>
  <c r="O357" i="1"/>
  <c r="N357" i="1"/>
  <c r="M360" i="1" l="1"/>
  <c r="O358" i="1"/>
  <c r="N358" i="1"/>
  <c r="O359" i="1" l="1"/>
  <c r="N359" i="1"/>
  <c r="M361" i="1"/>
  <c r="M362" i="1" l="1"/>
  <c r="O360" i="1"/>
  <c r="N360" i="1"/>
  <c r="M363" i="1" l="1"/>
  <c r="O361" i="1"/>
  <c r="N361" i="1"/>
  <c r="M364" i="1" l="1"/>
  <c r="O362" i="1"/>
  <c r="N362" i="1"/>
  <c r="O363" i="1" l="1"/>
  <c r="N363" i="1"/>
  <c r="M365" i="1"/>
  <c r="M366" i="1" l="1"/>
  <c r="O364" i="1"/>
  <c r="N364" i="1"/>
  <c r="M367" i="1" l="1"/>
  <c r="O365" i="1"/>
  <c r="N365" i="1"/>
  <c r="M368" i="1" l="1"/>
  <c r="O366" i="1"/>
  <c r="N366" i="1"/>
  <c r="O367" i="1" l="1"/>
  <c r="N367" i="1"/>
  <c r="M369" i="1"/>
  <c r="M370" i="1" l="1"/>
  <c r="O368" i="1"/>
  <c r="N368" i="1"/>
  <c r="M371" i="1" l="1"/>
  <c r="O369" i="1"/>
  <c r="N369" i="1"/>
  <c r="M372" i="1" l="1"/>
  <c r="O370" i="1"/>
  <c r="N370" i="1"/>
  <c r="O371" i="1" l="1"/>
  <c r="N371" i="1"/>
  <c r="M373" i="1"/>
  <c r="M374" i="1" l="1"/>
  <c r="O372" i="1"/>
  <c r="N372" i="1"/>
  <c r="M375" i="1" l="1"/>
  <c r="O373" i="1"/>
  <c r="N373" i="1"/>
  <c r="M376" i="1" l="1"/>
  <c r="O374" i="1"/>
  <c r="N374" i="1"/>
  <c r="O375" i="1" l="1"/>
  <c r="N375" i="1"/>
  <c r="M377" i="1"/>
  <c r="M378" i="1" l="1"/>
  <c r="O376" i="1"/>
  <c r="N376" i="1"/>
  <c r="M379" i="1" l="1"/>
  <c r="O377" i="1"/>
  <c r="N377" i="1"/>
  <c r="M380" i="1" l="1"/>
  <c r="O378" i="1"/>
  <c r="N378" i="1"/>
  <c r="O379" i="1" l="1"/>
  <c r="N379" i="1"/>
  <c r="M381" i="1"/>
  <c r="M382" i="1" l="1"/>
  <c r="O380" i="1"/>
  <c r="N380" i="1"/>
  <c r="M383" i="1" l="1"/>
  <c r="O381" i="1"/>
  <c r="N381" i="1"/>
  <c r="M384" i="1" l="1"/>
  <c r="O382" i="1"/>
  <c r="N382" i="1"/>
  <c r="O383" i="1" l="1"/>
  <c r="N383" i="1"/>
  <c r="M385" i="1"/>
  <c r="M386" i="1" l="1"/>
  <c r="O384" i="1"/>
  <c r="N384" i="1"/>
  <c r="M387" i="1" l="1"/>
  <c r="O385" i="1"/>
  <c r="N385" i="1"/>
  <c r="M388" i="1" l="1"/>
  <c r="O386" i="1"/>
  <c r="N386" i="1"/>
  <c r="O387" i="1" l="1"/>
  <c r="N387" i="1"/>
  <c r="M389" i="1"/>
  <c r="M390" i="1" l="1"/>
  <c r="O388" i="1"/>
  <c r="N388" i="1"/>
  <c r="M391" i="1" l="1"/>
  <c r="O389" i="1"/>
  <c r="N389" i="1"/>
  <c r="M392" i="1" l="1"/>
  <c r="O390" i="1"/>
  <c r="N390" i="1"/>
  <c r="O391" i="1" l="1"/>
  <c r="N391" i="1"/>
  <c r="M393" i="1"/>
  <c r="M394" i="1" l="1"/>
  <c r="O392" i="1"/>
  <c r="N392" i="1"/>
  <c r="M395" i="1" l="1"/>
  <c r="O393" i="1"/>
  <c r="N393" i="1"/>
  <c r="M396" i="1" l="1"/>
  <c r="O394" i="1"/>
  <c r="N394" i="1"/>
  <c r="O395" i="1" l="1"/>
  <c r="N395" i="1"/>
  <c r="M397" i="1"/>
  <c r="M398" i="1" l="1"/>
  <c r="O396" i="1"/>
  <c r="N396" i="1"/>
  <c r="M399" i="1" l="1"/>
  <c r="O397" i="1"/>
  <c r="N397" i="1"/>
  <c r="M400" i="1" l="1"/>
  <c r="O398" i="1"/>
  <c r="N398" i="1"/>
  <c r="O399" i="1" l="1"/>
  <c r="N399" i="1"/>
  <c r="M401" i="1"/>
  <c r="M402" i="1" l="1"/>
  <c r="O400" i="1"/>
  <c r="N400" i="1"/>
  <c r="M403" i="1" l="1"/>
  <c r="O401" i="1"/>
  <c r="N401" i="1"/>
  <c r="M404" i="1" l="1"/>
  <c r="O402" i="1"/>
  <c r="N402" i="1"/>
  <c r="O403" i="1" l="1"/>
  <c r="N403" i="1"/>
  <c r="M405" i="1"/>
  <c r="M406" i="1" l="1"/>
  <c r="O404" i="1"/>
  <c r="N404" i="1"/>
  <c r="M407" i="1" l="1"/>
  <c r="O405" i="1"/>
  <c r="N405" i="1"/>
  <c r="M408" i="1" l="1"/>
  <c r="O406" i="1"/>
  <c r="N406" i="1"/>
  <c r="O407" i="1" l="1"/>
  <c r="N407" i="1"/>
  <c r="M409" i="1"/>
  <c r="M410" i="1" l="1"/>
  <c r="O408" i="1"/>
  <c r="N408" i="1"/>
  <c r="M411" i="1" l="1"/>
  <c r="O409" i="1"/>
  <c r="N409" i="1"/>
  <c r="M412" i="1" l="1"/>
  <c r="O410" i="1"/>
  <c r="N410" i="1"/>
  <c r="O411" i="1" l="1"/>
  <c r="N411" i="1"/>
  <c r="M413" i="1"/>
  <c r="M414" i="1" l="1"/>
  <c r="O412" i="1"/>
  <c r="N412" i="1"/>
  <c r="M415" i="1" l="1"/>
  <c r="O413" i="1"/>
  <c r="N413" i="1"/>
  <c r="M416" i="1" l="1"/>
  <c r="O414" i="1"/>
  <c r="N414" i="1"/>
  <c r="O415" i="1" l="1"/>
  <c r="N415" i="1"/>
  <c r="M417" i="1"/>
  <c r="M418" i="1" l="1"/>
  <c r="O416" i="1"/>
  <c r="N416" i="1"/>
  <c r="M419" i="1" l="1"/>
  <c r="O417" i="1"/>
  <c r="N417" i="1"/>
  <c r="M420" i="1" l="1"/>
  <c r="O418" i="1"/>
  <c r="N418" i="1"/>
  <c r="O419" i="1" l="1"/>
  <c r="N419" i="1"/>
  <c r="M421" i="1"/>
  <c r="M422" i="1" l="1"/>
  <c r="O420" i="1"/>
  <c r="N420" i="1"/>
  <c r="M423" i="1" l="1"/>
  <c r="O421" i="1"/>
  <c r="N421" i="1"/>
  <c r="M424" i="1" l="1"/>
  <c r="O422" i="1"/>
  <c r="N422" i="1"/>
  <c r="O423" i="1" l="1"/>
  <c r="N423" i="1"/>
  <c r="M425" i="1"/>
  <c r="M426" i="1" l="1"/>
  <c r="O424" i="1"/>
  <c r="N424" i="1"/>
  <c r="M427" i="1" l="1"/>
  <c r="O425" i="1"/>
  <c r="N425" i="1"/>
  <c r="M428" i="1" l="1"/>
  <c r="O426" i="1"/>
  <c r="N426" i="1"/>
  <c r="O427" i="1" l="1"/>
  <c r="N427" i="1"/>
  <c r="M429" i="1"/>
  <c r="M430" i="1" l="1"/>
  <c r="O428" i="1"/>
  <c r="N428" i="1"/>
  <c r="M431" i="1" l="1"/>
  <c r="O429" i="1"/>
  <c r="N429" i="1"/>
  <c r="M432" i="1" l="1"/>
  <c r="O430" i="1"/>
  <c r="N430" i="1"/>
  <c r="O431" i="1" l="1"/>
  <c r="N431" i="1"/>
  <c r="M433" i="1"/>
  <c r="M434" i="1" l="1"/>
  <c r="O432" i="1"/>
  <c r="N432" i="1"/>
  <c r="M435" i="1" l="1"/>
  <c r="O433" i="1"/>
  <c r="N433" i="1"/>
  <c r="M436" i="1" l="1"/>
  <c r="O434" i="1"/>
  <c r="N434" i="1"/>
  <c r="O435" i="1" l="1"/>
  <c r="N435" i="1"/>
  <c r="M437" i="1"/>
  <c r="M438" i="1" l="1"/>
  <c r="O436" i="1"/>
  <c r="N436" i="1"/>
  <c r="M439" i="1" l="1"/>
  <c r="O437" i="1"/>
  <c r="N437" i="1"/>
  <c r="M440" i="1" l="1"/>
  <c r="O438" i="1"/>
  <c r="N438" i="1"/>
  <c r="O439" i="1" l="1"/>
  <c r="N439" i="1"/>
  <c r="M441" i="1"/>
  <c r="M442" i="1" l="1"/>
  <c r="O440" i="1"/>
  <c r="N440" i="1"/>
  <c r="M443" i="1" l="1"/>
  <c r="O441" i="1"/>
  <c r="N441" i="1"/>
  <c r="M444" i="1" l="1"/>
  <c r="O442" i="1"/>
  <c r="N442" i="1"/>
  <c r="O443" i="1" l="1"/>
  <c r="N443" i="1"/>
  <c r="M445" i="1"/>
  <c r="M446" i="1" l="1"/>
  <c r="O444" i="1"/>
  <c r="N444" i="1"/>
  <c r="M447" i="1" l="1"/>
  <c r="O445" i="1"/>
  <c r="N445" i="1"/>
  <c r="M448" i="1" l="1"/>
  <c r="O446" i="1"/>
  <c r="N446" i="1"/>
  <c r="O447" i="1" l="1"/>
  <c r="N447" i="1"/>
  <c r="M449" i="1"/>
  <c r="M450" i="1" l="1"/>
  <c r="O448" i="1"/>
  <c r="N448" i="1"/>
  <c r="M451" i="1" l="1"/>
  <c r="O449" i="1"/>
  <c r="N449" i="1"/>
  <c r="M452" i="1" l="1"/>
  <c r="O450" i="1"/>
  <c r="N450" i="1"/>
  <c r="O451" i="1" l="1"/>
  <c r="N451" i="1"/>
  <c r="M453" i="1"/>
  <c r="M454" i="1" l="1"/>
  <c r="O452" i="1"/>
  <c r="N452" i="1"/>
  <c r="M455" i="1" l="1"/>
  <c r="O453" i="1"/>
  <c r="N453" i="1"/>
  <c r="M456" i="1" l="1"/>
  <c r="O454" i="1"/>
  <c r="N454" i="1"/>
  <c r="O455" i="1" l="1"/>
  <c r="N455" i="1"/>
  <c r="M457" i="1"/>
  <c r="M458" i="1" l="1"/>
  <c r="O456" i="1"/>
  <c r="N456" i="1"/>
  <c r="M459" i="1" l="1"/>
  <c r="O457" i="1"/>
  <c r="N457" i="1"/>
  <c r="M460" i="1" l="1"/>
  <c r="O458" i="1"/>
  <c r="N458" i="1"/>
  <c r="O459" i="1" l="1"/>
  <c r="N459" i="1"/>
  <c r="M461" i="1"/>
  <c r="M462" i="1" l="1"/>
  <c r="O460" i="1"/>
  <c r="N460" i="1"/>
  <c r="M463" i="1" l="1"/>
  <c r="O461" i="1"/>
  <c r="N461" i="1"/>
  <c r="M464" i="1" l="1"/>
  <c r="O462" i="1"/>
  <c r="N462" i="1"/>
  <c r="O463" i="1" l="1"/>
  <c r="N463" i="1"/>
  <c r="M465" i="1"/>
  <c r="M466" i="1" l="1"/>
  <c r="O464" i="1"/>
  <c r="N464" i="1"/>
  <c r="M467" i="1" l="1"/>
  <c r="O465" i="1"/>
  <c r="N465" i="1"/>
  <c r="M468" i="1" l="1"/>
  <c r="O466" i="1"/>
  <c r="N466" i="1"/>
  <c r="O467" i="1" l="1"/>
  <c r="N467" i="1"/>
  <c r="M469" i="1"/>
  <c r="M470" i="1" l="1"/>
  <c r="O468" i="1"/>
  <c r="N468" i="1"/>
  <c r="M471" i="1" l="1"/>
  <c r="O469" i="1"/>
  <c r="N469" i="1"/>
  <c r="M472" i="1" l="1"/>
  <c r="O470" i="1"/>
  <c r="N470" i="1"/>
  <c r="O471" i="1" l="1"/>
  <c r="N471" i="1"/>
  <c r="M473" i="1"/>
  <c r="M474" i="1" l="1"/>
  <c r="O472" i="1"/>
  <c r="N472" i="1"/>
  <c r="M475" i="1" l="1"/>
  <c r="O473" i="1"/>
  <c r="N473" i="1"/>
  <c r="M476" i="1" l="1"/>
  <c r="O474" i="1"/>
  <c r="N474" i="1"/>
  <c r="O475" i="1" l="1"/>
  <c r="N475" i="1"/>
  <c r="M477" i="1"/>
  <c r="M478" i="1" l="1"/>
  <c r="O476" i="1"/>
  <c r="N476" i="1"/>
  <c r="M479" i="1" l="1"/>
  <c r="O477" i="1"/>
  <c r="N477" i="1"/>
  <c r="M480" i="1" l="1"/>
  <c r="O478" i="1"/>
  <c r="N478" i="1"/>
  <c r="O479" i="1" l="1"/>
  <c r="N479" i="1"/>
  <c r="M481" i="1"/>
  <c r="M482" i="1" l="1"/>
  <c r="O480" i="1"/>
  <c r="N480" i="1"/>
  <c r="M483" i="1" l="1"/>
  <c r="O481" i="1"/>
  <c r="N481" i="1"/>
  <c r="M484" i="1" l="1"/>
  <c r="O482" i="1"/>
  <c r="N482" i="1"/>
  <c r="O483" i="1" l="1"/>
  <c r="N483" i="1"/>
  <c r="M485" i="1"/>
  <c r="M486" i="1" l="1"/>
  <c r="O484" i="1"/>
  <c r="N484" i="1"/>
  <c r="M487" i="1" l="1"/>
  <c r="O485" i="1"/>
  <c r="N485" i="1"/>
  <c r="M488" i="1" l="1"/>
  <c r="O486" i="1"/>
  <c r="N486" i="1"/>
  <c r="O487" i="1" l="1"/>
  <c r="N487" i="1"/>
  <c r="M489" i="1"/>
  <c r="M490" i="1" l="1"/>
  <c r="O488" i="1"/>
  <c r="N488" i="1"/>
  <c r="M491" i="1" l="1"/>
  <c r="O489" i="1"/>
  <c r="N489" i="1"/>
  <c r="M492" i="1" l="1"/>
  <c r="O490" i="1"/>
  <c r="N490" i="1"/>
  <c r="O491" i="1" l="1"/>
  <c r="N491" i="1"/>
  <c r="M493" i="1"/>
  <c r="M494" i="1" l="1"/>
  <c r="O492" i="1"/>
  <c r="N492" i="1"/>
  <c r="M495" i="1" l="1"/>
  <c r="O493" i="1"/>
  <c r="N493" i="1"/>
  <c r="M496" i="1" l="1"/>
  <c r="O494" i="1"/>
  <c r="N494" i="1"/>
  <c r="O495" i="1" l="1"/>
  <c r="N495" i="1"/>
  <c r="M497" i="1"/>
  <c r="M498" i="1" l="1"/>
  <c r="O496" i="1"/>
  <c r="N496" i="1"/>
  <c r="M499" i="1" l="1"/>
  <c r="O497" i="1"/>
  <c r="N497" i="1"/>
  <c r="M500" i="1" l="1"/>
  <c r="O498" i="1"/>
  <c r="N498" i="1"/>
  <c r="O499" i="1" l="1"/>
  <c r="N499" i="1"/>
  <c r="M501" i="1"/>
  <c r="M502" i="1" l="1"/>
  <c r="O500" i="1"/>
  <c r="N500" i="1"/>
  <c r="M503" i="1" l="1"/>
  <c r="O501" i="1"/>
  <c r="N501" i="1"/>
  <c r="M504" i="1" l="1"/>
  <c r="O502" i="1"/>
  <c r="N502" i="1"/>
  <c r="O503" i="1" l="1"/>
  <c r="N503" i="1"/>
  <c r="M505" i="1"/>
  <c r="M506" i="1" l="1"/>
  <c r="O504" i="1"/>
  <c r="N504" i="1"/>
  <c r="M507" i="1" l="1"/>
  <c r="O505" i="1"/>
  <c r="N505" i="1"/>
  <c r="M508" i="1" l="1"/>
  <c r="O506" i="1"/>
  <c r="N506" i="1"/>
  <c r="O507" i="1" l="1"/>
  <c r="N507" i="1"/>
  <c r="M509" i="1"/>
  <c r="M510" i="1" l="1"/>
  <c r="O508" i="1"/>
  <c r="N508" i="1"/>
  <c r="M511" i="1" l="1"/>
  <c r="O509" i="1"/>
  <c r="N509" i="1"/>
  <c r="M512" i="1" l="1"/>
  <c r="O510" i="1"/>
  <c r="N510" i="1"/>
  <c r="O511" i="1" l="1"/>
  <c r="N511" i="1"/>
  <c r="M513" i="1"/>
  <c r="M514" i="1" l="1"/>
  <c r="O512" i="1"/>
  <c r="N512" i="1"/>
  <c r="M515" i="1" l="1"/>
  <c r="O513" i="1"/>
  <c r="N513" i="1"/>
  <c r="M516" i="1" l="1"/>
  <c r="O514" i="1"/>
  <c r="N514" i="1"/>
  <c r="O515" i="1" l="1"/>
  <c r="N515" i="1"/>
  <c r="M517" i="1"/>
  <c r="M518" i="1" l="1"/>
  <c r="O516" i="1"/>
  <c r="N516" i="1"/>
  <c r="M519" i="1" l="1"/>
  <c r="O517" i="1"/>
  <c r="N517" i="1"/>
  <c r="M520" i="1" l="1"/>
  <c r="O518" i="1"/>
  <c r="N518" i="1"/>
  <c r="O519" i="1" l="1"/>
  <c r="N5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<sst xmlns="http://schemas.openxmlformats.org/spreadsheetml/2006/main" count="103" uniqueCount="91">
  <si>
    <t xml:space="preserve">90% Confidence Interval Calculations </t>
  </si>
  <si>
    <t>Example:</t>
  </si>
  <si>
    <r>
      <rPr>
        <i/>
        <sz val="11"/>
        <color theme="1"/>
        <rFont val="Calibri"/>
        <family val="2"/>
        <scheme val="minor"/>
      </rPr>
      <t>SD</t>
    </r>
    <r>
      <rPr>
        <sz val="11"/>
        <color theme="1"/>
        <rFont val="Calibri"/>
        <family val="2"/>
        <scheme val="minor"/>
      </rPr>
      <t xml:space="preserve"> of the Mean Estimate</t>
    </r>
  </si>
  <si>
    <t>Sample Error</t>
  </si>
  <si>
    <t>SD</t>
  </si>
  <si>
    <t>Sample Size</t>
  </si>
  <si>
    <t>Computing the 90% CI</t>
  </si>
  <si>
    <t>Upper Bound</t>
  </si>
  <si>
    <t>Lower Bound</t>
  </si>
  <si>
    <t xml:space="preserve">Data </t>
  </si>
  <si>
    <t>Chart Data</t>
  </si>
  <si>
    <t>Std Error for Mean Estimate (Normalized)</t>
  </si>
  <si>
    <t>CPF for Sample</t>
  </si>
  <si>
    <t xml:space="preserve">Incremental P </t>
  </si>
  <si>
    <t>Sample</t>
  </si>
  <si>
    <t>Error of the Mean</t>
  </si>
  <si>
    <t>Chart Confidence Interval Bars</t>
  </si>
  <si>
    <t xml:space="preserve"> Estimate of Distribution</t>
  </si>
  <si>
    <t>x</t>
  </si>
  <si>
    <t>Data Point</t>
  </si>
  <si>
    <t>Sample Value</t>
  </si>
  <si>
    <t>Min</t>
  </si>
  <si>
    <t>NA</t>
  </si>
  <si>
    <t>Max</t>
  </si>
  <si>
    <t>Increment</t>
  </si>
  <si>
    <t>Computing 90% Confidence Intervals with Small Samples</t>
  </si>
  <si>
    <t>Sample Variance</t>
  </si>
  <si>
    <t>Sample Mean</t>
  </si>
  <si>
    <r>
      <rPr>
        <i/>
        <sz val="11"/>
        <color theme="1"/>
        <rFont val="Calibri"/>
        <family val="2"/>
        <scheme val="minor"/>
      </rPr>
      <t>t</t>
    </r>
    <r>
      <rPr>
        <sz val="11"/>
        <color theme="1"/>
        <rFont val="Calibri"/>
        <family val="2"/>
        <scheme val="minor"/>
      </rPr>
      <t>-stat using "TINV()"</t>
    </r>
  </si>
  <si>
    <t>Scenario</t>
  </si>
  <si>
    <t>Estimate of True Population Distribution and Its Mean</t>
  </si>
  <si>
    <t>90% Confidence Interval for Estimate of Mean as the Sample Size Increase</t>
  </si>
  <si>
    <t>Different scenarios will randomly change what cases are sampled to show how different random samples could change the estimates.</t>
  </si>
  <si>
    <t>Number in Sample</t>
  </si>
  <si>
    <t>Enter number of cases to include in the sample or use slider bar below. For a given scenario, increasing the number improves estimates (max. 200).</t>
  </si>
  <si>
    <t>Population #</t>
  </si>
  <si>
    <t>Reveal Distribution?</t>
  </si>
  <si>
    <t>Estimates Based on Samples</t>
  </si>
  <si>
    <r>
      <t xml:space="preserve">Expand for Source Data </t>
    </r>
    <r>
      <rPr>
        <b/>
        <sz val="12"/>
        <color theme="1"/>
        <rFont val="Aptos Narrow"/>
        <family val="2"/>
      </rPr>
      <t>→</t>
    </r>
  </si>
  <si>
    <t>True Population Data</t>
  </si>
  <si>
    <t>Standard Deviation of Sample</t>
  </si>
  <si>
    <t>Population Number</t>
  </si>
  <si>
    <t>Error of the Estimate of the Mean</t>
  </si>
  <si>
    <t>Description</t>
  </si>
  <si>
    <t>Normal</t>
  </si>
  <si>
    <t>Beta</t>
  </si>
  <si>
    <t>Uniform</t>
  </si>
  <si>
    <t>Lognormal</t>
  </si>
  <si>
    <t>MLB Player Batting</t>
  </si>
  <si>
    <t>Book Ratings w/ &gt;10 Reviews</t>
  </si>
  <si>
    <t>Book Number of Pages</t>
  </si>
  <si>
    <t>NJ Teacher Salary</t>
  </si>
  <si>
    <t>Age of Working Adults</t>
  </si>
  <si>
    <t>Work Hours per Month</t>
  </si>
  <si>
    <t>Mean</t>
  </si>
  <si>
    <t>Increments for chart</t>
  </si>
  <si>
    <t>Distribution Curves</t>
  </si>
  <si>
    <t>Sample Values</t>
  </si>
  <si>
    <t>Running Calculations for Chart Above</t>
  </si>
  <si>
    <t>Unit</t>
  </si>
  <si>
    <t>True Population Cumulative Distribution</t>
  </si>
  <si>
    <t>True Population Distribution</t>
  </si>
  <si>
    <t>Horizontal axis values</t>
  </si>
  <si>
    <t>Estimated Distribution PDF</t>
  </si>
  <si>
    <t>Error of the Mean Estimate PDF</t>
  </si>
  <si>
    <t>Y-axis Value for Samples</t>
  </si>
  <si>
    <t>Sample Count</t>
  </si>
  <si>
    <t>Random Number</t>
  </si>
  <si>
    <t>For Calculations</t>
  </si>
  <si>
    <t>For Chart</t>
  </si>
  <si>
    <t>Running Average</t>
  </si>
  <si>
    <t>UB Base</t>
  </si>
  <si>
    <t>LB Base</t>
  </si>
  <si>
    <t>Upper
Bound</t>
  </si>
  <si>
    <t>Lower
Bound</t>
  </si>
  <si>
    <t>Count</t>
  </si>
  <si>
    <r>
      <t xml:space="preserve">The </t>
    </r>
    <r>
      <rPr>
        <i/>
        <sz val="11"/>
        <color theme="1"/>
        <rFont val="Calibri"/>
        <family val="2"/>
        <scheme val="minor"/>
      </rPr>
      <t>t</t>
    </r>
    <r>
      <rPr>
        <sz val="11"/>
        <color theme="1"/>
        <rFont val="Calibri"/>
        <family val="2"/>
        <scheme val="minor"/>
      </rPr>
      <t xml:space="preserve">-distribution (also known as the Student’s </t>
    </r>
    <r>
      <rPr>
        <i/>
        <sz val="11"/>
        <color theme="1"/>
        <rFont val="Calibri"/>
        <family val="2"/>
        <scheme val="minor"/>
      </rPr>
      <t>t</t>
    </r>
    <r>
      <rPr>
        <sz val="11"/>
        <color theme="1"/>
        <rFont val="Calibri"/>
        <family val="2"/>
        <scheme val="minor"/>
      </rPr>
      <t>-distribution) is a probability distribution used in statistical inference, especially for small sample sizes or when the population standard deviation is unknown. Here, we use the "</t>
    </r>
    <r>
      <rPr>
        <i/>
        <sz val="11"/>
        <color theme="1"/>
        <rFont val="Calibri"/>
        <family val="2"/>
        <scheme val="minor"/>
      </rPr>
      <t>t</t>
    </r>
    <r>
      <rPr>
        <sz val="11"/>
        <color theme="1"/>
        <rFont val="Calibri"/>
        <family val="2"/>
        <scheme val="minor"/>
      </rPr>
      <t xml:space="preserve">-stat" to estimate the confidence interval of a population mean based on sample data. You can use this spreadsheet to compute ranges for larger samples, too. Just add however many rows you need, and don't forget to change the references in the cells to capture all the new rows. </t>
    </r>
  </si>
  <si>
    <t>True Distribution Plot</t>
  </si>
  <si>
    <t>Population Descriptives</t>
  </si>
  <si>
    <t>Standard Deviation</t>
  </si>
  <si>
    <t>Skewness</t>
  </si>
  <si>
    <t>Kurtosis</t>
  </si>
  <si>
    <t>Mean of Sample</t>
  </si>
  <si>
    <t>True (Hidden) Distribution</t>
  </si>
  <si>
    <t>Estimating a Population Distribution and Mean</t>
  </si>
  <si>
    <r>
      <t xml:space="preserve">Cases 0 - 200 </t>
    </r>
    <r>
      <rPr>
        <sz val="11"/>
        <rFont val="Aptos Narrow"/>
        <family val="2"/>
      </rPr>
      <t>↓</t>
    </r>
    <r>
      <rPr>
        <sz val="11"/>
        <rFont val="Calibri"/>
        <family val="2"/>
        <scheme val="minor"/>
      </rPr>
      <t xml:space="preserve"> </t>
    </r>
  </si>
  <si>
    <t>Scroll down to row 10</t>
  </si>
  <si>
    <t>This worksheet calculates a distribution for the estimated mean of several different population data sets. For each data set, it also generates an estimate of the underlying distribution. The graph on the right illustrates how the 90% confidence interval for the mean narrows as more cases are included in the sample. Users can explore different groups of sample points by changing the scenario and can select among various populations using the drop-down menu.</t>
  </si>
  <si>
    <r>
      <t xml:space="preserve">You need to estimate how many thousands of dollars a new project is going to be over budget. Luckily, you have been tracking the amount of money each project has been over budget (all of them have been) for the last 3 years. 
1) Calculate the mean of how much your prior projects have been over budget.
2) Using a </t>
    </r>
    <r>
      <rPr>
        <i/>
        <sz val="11"/>
        <rFont val="Calibri"/>
        <family val="2"/>
        <scheme val="minor"/>
      </rPr>
      <t>t-</t>
    </r>
    <r>
      <rPr>
        <sz val="11"/>
        <rFont val="Calibri"/>
        <family val="2"/>
        <scheme val="minor"/>
      </rPr>
      <t>distribution, what is the estimate of how much your new project will be over budget?</t>
    </r>
  </si>
  <si>
    <t>The chart below shows the "true" shape of the distribution for a population (dashed gray line). It also shows an estimate of that true shape (dark blue) and an estimate of the true mean (light blue) based on a random sample of values from the population (orange diamonds)</t>
  </si>
  <si>
    <t>This chart illustrates how the estimate of the a population mean improves with sample size. The true mean is shown as a dashed gray line. The estimated mean is shown with blue lines representing the upper and lower bounds of the 90% confidence interval.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</si>
</sst>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000000_);_(* \(#,##0.000000\);_(* &quot;-&quot;??_);_(@_)"/>
    <numFmt numFmtId="165" formatCode="_(* #,##0.000000000_);_(* \(#,##0.000000000\);_(* &quot;-&quot;??_);_(@_)"/>
    <numFmt numFmtId="166" formatCode="0.000"/>
    <numFmt numFmtId="167" formatCode="0.0"/>
    <numFmt numFmtId="169" formatCode="_(&quot;$&quot;* #,##0_);_(&quot;$&quot;* \(#,##0\);_(&quot;$&quot;*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26"/>
      <color theme="0"/>
      <name val="Calibri"/>
      <family val="2"/>
      <scheme val="minor"/>
    </font>
    <font>
      <i/>
      <sz val="11"/>
      <color theme="1"/>
      <name val="Calibri"/>
      <family val="2"/>
      <scheme val="minor"/>
    </font>
    <font>
      <sz val="11"/>
      <name val="Calibri"/>
      <family val="2"/>
      <scheme val="minor"/>
    </font>
    <font>
      <b/>
      <sz val="14"/>
      <color theme="0"/>
      <name val="Calibri"/>
      <family val="2"/>
      <scheme val="minor"/>
    </font>
    <font>
      <sz val="14"/>
      <color theme="1"/>
      <name val="Calibri"/>
      <family val="2"/>
      <scheme val="minor"/>
    </font>
    <font>
      <b/>
      <sz val="16"/>
      <color theme="0"/>
      <name val="Calibri"/>
      <family val="2"/>
      <scheme val="minor"/>
    </font>
    <font>
      <i/>
      <sz val="11"/>
      <name val="Calibri"/>
      <family val="2"/>
      <scheme val="minor"/>
    </font>
    <font>
      <b/>
      <sz val="12"/>
      <color theme="0"/>
      <name val="Calibri"/>
      <family val="2"/>
      <scheme val="minor"/>
    </font>
    <font>
      <b/>
      <sz val="11"/>
      <name val="Calibri"/>
      <family val="2"/>
      <scheme val="minor"/>
    </font>
    <font>
      <sz val="26"/>
      <color theme="1"/>
      <name val="Calibri"/>
      <family val="2"/>
      <scheme val="minor"/>
    </font>
    <font>
      <sz val="11"/>
      <color theme="4" tint="0.79998168889431442"/>
      <name val="Calibri"/>
      <family val="2"/>
      <scheme val="minor"/>
    </font>
    <font>
      <b/>
      <sz val="12"/>
      <color theme="1"/>
      <name val="Calibri"/>
      <family val="2"/>
      <scheme val="minor"/>
    </font>
    <font>
      <b/>
      <sz val="12"/>
      <color theme="1"/>
      <name val="Aptos Narrow"/>
      <family val="2"/>
    </font>
    <font>
      <sz val="11"/>
      <name val="Aptos Narrow"/>
      <family val="2"/>
    </font>
    <font>
      <i/>
      <sz val="12"/>
      <color theme="1"/>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1"/>
        <bgColor indexed="64"/>
      </patternFill>
    </fill>
  </fills>
  <borders count="4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auto="1"/>
      </right>
      <top style="medium">
        <color indexed="64"/>
      </top>
      <bottom style="thin">
        <color auto="1"/>
      </bottom>
      <diagonal/>
    </border>
    <border>
      <left style="thin">
        <color indexed="64"/>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34">
    <xf numFmtId="0" fontId="0" fillId="0" borderId="0" xfId="0"/>
    <xf numFmtId="0" fontId="0" fillId="3" borderId="4" xfId="0" applyFill="1" applyBorder="1" applyAlignment="1">
      <alignment vertical="center" wrapText="1"/>
    </xf>
    <xf numFmtId="164" fontId="0" fillId="3" borderId="4" xfId="0" applyNumberFormat="1" applyFill="1" applyBorder="1" applyAlignment="1">
      <alignment horizontal="center" vertical="center" wrapText="1"/>
    </xf>
    <xf numFmtId="164" fontId="0" fillId="3" borderId="5" xfId="0" applyNumberFormat="1" applyFill="1" applyBorder="1" applyAlignment="1">
      <alignment horizontal="center" vertical="center" wrapText="1"/>
    </xf>
    <xf numFmtId="0" fontId="0" fillId="0" borderId="6"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0" fillId="3" borderId="0" xfId="0" applyFill="1" applyAlignment="1">
      <alignment vertical="center" wrapText="1"/>
    </xf>
    <xf numFmtId="164" fontId="0" fillId="3" borderId="0" xfId="0" applyNumberFormat="1" applyFill="1" applyAlignment="1">
      <alignment horizontal="center" vertical="center" wrapText="1"/>
    </xf>
    <xf numFmtId="164" fontId="0" fillId="3" borderId="7" xfId="0" applyNumberFormat="1" applyFill="1" applyBorder="1" applyAlignment="1">
      <alignment horizontal="center" vertical="center" wrapText="1"/>
    </xf>
    <xf numFmtId="0" fontId="0" fillId="0" borderId="6" xfId="0" applyBorder="1"/>
    <xf numFmtId="0" fontId="0" fillId="0" borderId="8" xfId="0" applyBorder="1" applyAlignment="1">
      <alignment vertical="center" wrapText="1"/>
    </xf>
    <xf numFmtId="0" fontId="0" fillId="0" borderId="0" xfId="0" applyAlignment="1">
      <alignment vertical="center" wrapText="1"/>
    </xf>
    <xf numFmtId="0" fontId="6" fillId="0" borderId="9" xfId="0" applyFont="1" applyBorder="1"/>
    <xf numFmtId="0" fontId="6" fillId="0" borderId="4" xfId="0" applyFont="1" applyBorder="1"/>
    <xf numFmtId="0" fontId="0" fillId="0" borderId="5" xfId="0" applyBorder="1"/>
    <xf numFmtId="0" fontId="6" fillId="0" borderId="0" xfId="0" applyFont="1"/>
    <xf numFmtId="164" fontId="6" fillId="0" borderId="0" xfId="0" applyNumberFormat="1" applyFont="1" applyAlignment="1">
      <alignment horizontal="center"/>
    </xf>
    <xf numFmtId="164" fontId="6" fillId="0" borderId="7" xfId="0" applyNumberFormat="1" applyFont="1" applyBorder="1" applyAlignment="1">
      <alignment horizontal="center"/>
    </xf>
    <xf numFmtId="0" fontId="0" fillId="3" borderId="0" xfId="0" applyFill="1" applyAlignment="1">
      <alignment wrapText="1"/>
    </xf>
    <xf numFmtId="0" fontId="6" fillId="0" borderId="6" xfId="0" applyFont="1" applyBorder="1"/>
    <xf numFmtId="0" fontId="0" fillId="0" borderId="7" xfId="0" applyBorder="1"/>
    <xf numFmtId="0" fontId="0" fillId="0" borderId="7" xfId="0" applyBorder="1" applyAlignment="1">
      <alignment horizontal="center"/>
    </xf>
    <xf numFmtId="0" fontId="6" fillId="3" borderId="0" xfId="0" applyFont="1" applyFill="1" applyAlignment="1">
      <alignment vertical="center" wrapText="1"/>
    </xf>
    <xf numFmtId="0" fontId="6" fillId="0" borderId="7" xfId="0" applyFont="1" applyBorder="1"/>
    <xf numFmtId="0" fontId="6" fillId="0" borderId="0" xfId="0" applyFont="1" applyAlignment="1">
      <alignment horizontal="left" vertical="top" wrapText="1" indent="1"/>
    </xf>
    <xf numFmtId="0" fontId="6" fillId="3" borderId="0" xfId="0" applyFont="1" applyFill="1"/>
    <xf numFmtId="0" fontId="6" fillId="5" borderId="20" xfId="0" applyFont="1" applyFill="1" applyBorder="1" applyAlignment="1">
      <alignment horizontal="center" vertical="center"/>
    </xf>
    <xf numFmtId="0" fontId="2" fillId="3" borderId="0" xfId="0" applyFont="1" applyFill="1"/>
    <xf numFmtId="0" fontId="6" fillId="0" borderId="27" xfId="0" applyFont="1" applyBorder="1"/>
    <xf numFmtId="0" fontId="0" fillId="0" borderId="8" xfId="0" applyBorder="1"/>
    <xf numFmtId="0" fontId="0" fillId="0" borderId="28" xfId="0" applyBorder="1"/>
    <xf numFmtId="164" fontId="6" fillId="0" borderId="7" xfId="0" applyNumberFormat="1" applyFont="1" applyBorder="1" applyAlignment="1">
      <alignment horizontal="center" vertical="top" wrapText="1"/>
    </xf>
    <xf numFmtId="0" fontId="0" fillId="0" borderId="27" xfId="0" applyBorder="1"/>
    <xf numFmtId="0" fontId="6" fillId="0" borderId="8" xfId="0" applyFont="1" applyBorder="1"/>
    <xf numFmtId="0" fontId="6" fillId="0" borderId="8" xfId="0" applyFont="1" applyBorder="1" applyAlignment="1">
      <alignment vertical="top" wrapText="1"/>
    </xf>
    <xf numFmtId="164" fontId="6" fillId="0" borderId="8" xfId="0" applyNumberFormat="1" applyFont="1" applyBorder="1" applyAlignment="1">
      <alignment horizontal="center" vertical="top" wrapText="1"/>
    </xf>
    <xf numFmtId="164" fontId="6" fillId="0" borderId="28" xfId="0" applyNumberFormat="1" applyFont="1" applyBorder="1" applyAlignment="1">
      <alignment horizontal="center" vertical="top" wrapText="1"/>
    </xf>
    <xf numFmtId="0" fontId="3" fillId="0" borderId="0" xfId="0" applyFont="1"/>
    <xf numFmtId="0" fontId="11" fillId="2" borderId="2"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64" fontId="11" fillId="2" borderId="2" xfId="0" applyNumberFormat="1" applyFont="1" applyFill="1" applyBorder="1" applyAlignment="1">
      <alignment horizontal="center" vertical="center" wrapText="1"/>
    </xf>
    <xf numFmtId="164" fontId="11" fillId="2" borderId="3" xfId="0" applyNumberFormat="1" applyFont="1" applyFill="1" applyBorder="1" applyAlignment="1">
      <alignment horizontal="center" vertical="center" wrapText="1"/>
    </xf>
    <xf numFmtId="0" fontId="0" fillId="6" borderId="29" xfId="0" applyFill="1" applyBorder="1" applyAlignment="1">
      <alignment horizontal="center" vertical="center"/>
    </xf>
    <xf numFmtId="0" fontId="12" fillId="6" borderId="30" xfId="0" applyFont="1" applyFill="1" applyBorder="1" applyAlignment="1">
      <alignment horizontal="center" vertical="center" wrapText="1"/>
    </xf>
    <xf numFmtId="0" fontId="12" fillId="6" borderId="31" xfId="0" applyFont="1" applyFill="1" applyBorder="1" applyAlignment="1">
      <alignment horizontal="center" vertical="center" wrapText="1"/>
    </xf>
    <xf numFmtId="0" fontId="6" fillId="4" borderId="32" xfId="0" applyFont="1" applyFill="1" applyBorder="1" applyAlignment="1">
      <alignment horizontal="center" vertical="center"/>
    </xf>
    <xf numFmtId="0" fontId="6" fillId="7" borderId="4" xfId="0" applyFont="1" applyFill="1" applyBorder="1" applyAlignment="1">
      <alignment horizontal="center" vertical="center"/>
    </xf>
    <xf numFmtId="44" fontId="6" fillId="7" borderId="4" xfId="2" applyFont="1" applyFill="1" applyBorder="1" applyAlignment="1">
      <alignment horizontal="center" vertical="center"/>
    </xf>
    <xf numFmtId="0" fontId="0" fillId="4" borderId="6" xfId="0" applyFill="1" applyBorder="1" applyAlignment="1">
      <alignment horizontal="center" vertical="center"/>
    </xf>
    <xf numFmtId="0" fontId="0" fillId="4" borderId="33" xfId="0" applyFill="1" applyBorder="1" applyAlignment="1">
      <alignment horizontal="center" vertical="center"/>
    </xf>
    <xf numFmtId="44" fontId="0" fillId="8" borderId="7" xfId="2" applyFont="1" applyFill="1" applyBorder="1" applyAlignment="1">
      <alignment horizontal="center" vertical="center"/>
    </xf>
    <xf numFmtId="0" fontId="6" fillId="4" borderId="34" xfId="0" applyFont="1" applyFill="1" applyBorder="1" applyAlignment="1">
      <alignment horizontal="center" vertical="center"/>
    </xf>
    <xf numFmtId="0" fontId="6" fillId="7" borderId="0" xfId="0" applyFont="1" applyFill="1" applyAlignment="1">
      <alignment horizontal="center" vertical="center"/>
    </xf>
    <xf numFmtId="44" fontId="6" fillId="7" borderId="0" xfId="2" applyFont="1" applyFill="1" applyBorder="1" applyAlignment="1">
      <alignment horizontal="center" vertical="center"/>
    </xf>
    <xf numFmtId="0" fontId="6" fillId="4" borderId="35" xfId="0" applyFont="1" applyFill="1" applyBorder="1" applyAlignment="1">
      <alignment horizontal="center" vertical="center"/>
    </xf>
    <xf numFmtId="0" fontId="6" fillId="7" borderId="8" xfId="0" applyFont="1" applyFill="1" applyBorder="1" applyAlignment="1">
      <alignment horizontal="center" vertical="center"/>
    </xf>
    <xf numFmtId="0" fontId="0" fillId="0" borderId="0" xfId="0" applyAlignment="1">
      <alignment horizontal="center" vertical="center"/>
    </xf>
    <xf numFmtId="44" fontId="6" fillId="7" borderId="8" xfId="2" applyFont="1" applyFill="1" applyBorder="1" applyAlignment="1">
      <alignment horizontal="center" vertical="center"/>
    </xf>
    <xf numFmtId="0" fontId="6" fillId="0" borderId="0" xfId="0" applyFont="1" applyAlignment="1">
      <alignment horizontal="center" vertical="center"/>
    </xf>
    <xf numFmtId="0" fontId="3" fillId="0" borderId="0" xfId="0" applyFont="1" applyAlignment="1">
      <alignment horizontal="center" vertical="center"/>
    </xf>
    <xf numFmtId="44" fontId="6" fillId="8" borderId="7" xfId="2" applyFont="1" applyFill="1" applyBorder="1" applyAlignment="1">
      <alignment horizontal="center" vertical="center"/>
    </xf>
    <xf numFmtId="2" fontId="6" fillId="8" borderId="7" xfId="0" applyNumberFormat="1" applyFont="1" applyFill="1" applyBorder="1" applyAlignment="1">
      <alignment horizontal="center" vertical="center"/>
    </xf>
    <xf numFmtId="2" fontId="0" fillId="8" borderId="7" xfId="0" applyNumberFormat="1" applyFill="1" applyBorder="1" applyAlignment="1">
      <alignment horizontal="center" vertical="center"/>
    </xf>
    <xf numFmtId="2" fontId="0" fillId="8" borderId="7" xfId="1" applyNumberFormat="1" applyFont="1" applyFill="1" applyBorder="1" applyAlignment="1">
      <alignment horizontal="center" vertical="center"/>
    </xf>
    <xf numFmtId="165" fontId="6" fillId="0" borderId="36" xfId="0" applyNumberFormat="1" applyFont="1" applyBorder="1" applyAlignment="1">
      <alignment horizontal="center" vertical="center"/>
    </xf>
    <xf numFmtId="0" fontId="0" fillId="4" borderId="27" xfId="0" applyFill="1" applyBorder="1" applyAlignment="1">
      <alignment horizontal="center" vertical="center"/>
    </xf>
    <xf numFmtId="0" fontId="0" fillId="4" borderId="37" xfId="0" applyFill="1" applyBorder="1" applyAlignment="1">
      <alignment horizontal="center" vertical="center"/>
    </xf>
    <xf numFmtId="2" fontId="0" fillId="8" borderId="28" xfId="1" applyNumberFormat="1" applyFont="1" applyFill="1" applyBorder="1" applyAlignment="1">
      <alignment horizontal="center" vertical="center"/>
    </xf>
    <xf numFmtId="2" fontId="0" fillId="0" borderId="0" xfId="0" applyNumberFormat="1"/>
    <xf numFmtId="165" fontId="6" fillId="0" borderId="0" xfId="0" applyNumberFormat="1" applyFont="1"/>
    <xf numFmtId="0" fontId="0" fillId="0" borderId="6" xfId="0" applyBorder="1" applyAlignment="1">
      <alignment horizontal="center" vertical="center"/>
    </xf>
    <xf numFmtId="0" fontId="0" fillId="0" borderId="27" xfId="0" applyBorder="1" applyAlignment="1">
      <alignment horizontal="center" vertical="center"/>
    </xf>
    <xf numFmtId="0" fontId="0" fillId="0" borderId="8" xfId="0" applyBorder="1" applyAlignment="1">
      <alignment horizontal="center" vertical="center"/>
    </xf>
    <xf numFmtId="2" fontId="0" fillId="0" borderId="8" xfId="0" applyNumberFormat="1" applyBorder="1"/>
    <xf numFmtId="0" fontId="6" fillId="0" borderId="8" xfId="0" applyFont="1" applyBorder="1" applyAlignment="1">
      <alignment horizontal="center" vertical="center"/>
    </xf>
    <xf numFmtId="44" fontId="6" fillId="0" borderId="36" xfId="2" applyFont="1" applyFill="1" applyBorder="1" applyAlignment="1">
      <alignment horizontal="center"/>
    </xf>
    <xf numFmtId="44" fontId="0" fillId="0" borderId="0" xfId="2" applyFont="1" applyFill="1" applyAlignment="1">
      <alignment horizontal="center"/>
    </xf>
    <xf numFmtId="44" fontId="6" fillId="0" borderId="0" xfId="2" applyFont="1" applyFill="1" applyBorder="1" applyAlignment="1">
      <alignment horizontal="center"/>
    </xf>
    <xf numFmtId="0" fontId="6" fillId="7" borderId="9" xfId="0" applyFont="1" applyFill="1" applyBorder="1" applyAlignment="1">
      <alignment horizontal="center" vertical="center"/>
    </xf>
    <xf numFmtId="0" fontId="6" fillId="7" borderId="5" xfId="0" applyFont="1" applyFill="1" applyBorder="1" applyAlignment="1">
      <alignment horizontal="center" vertical="center"/>
    </xf>
    <xf numFmtId="0" fontId="6" fillId="7" borderId="6" xfId="0" applyFont="1" applyFill="1" applyBorder="1" applyAlignment="1">
      <alignment horizontal="center" vertical="center"/>
    </xf>
    <xf numFmtId="0" fontId="6" fillId="7" borderId="7" xfId="0" applyFont="1" applyFill="1" applyBorder="1" applyAlignment="1">
      <alignment horizontal="center" vertical="center"/>
    </xf>
    <xf numFmtId="0" fontId="6" fillId="7" borderId="27" xfId="0" applyFont="1" applyFill="1" applyBorder="1" applyAlignment="1">
      <alignment horizontal="center" vertical="center"/>
    </xf>
    <xf numFmtId="0" fontId="6" fillId="7" borderId="28" xfId="0" applyFont="1" applyFill="1" applyBorder="1" applyAlignment="1">
      <alignment horizontal="center" vertical="center"/>
    </xf>
    <xf numFmtId="44" fontId="6" fillId="7" borderId="6" xfId="2" applyFont="1" applyFill="1" applyBorder="1" applyAlignment="1">
      <alignment horizontal="center" vertical="center"/>
    </xf>
    <xf numFmtId="44" fontId="6" fillId="7" borderId="7" xfId="2" applyFont="1" applyFill="1" applyBorder="1" applyAlignment="1">
      <alignment horizontal="center" vertical="center"/>
    </xf>
    <xf numFmtId="44" fontId="6" fillId="7" borderId="6" xfId="2" applyFont="1" applyFill="1" applyBorder="1" applyAlignment="1">
      <alignment horizontal="center"/>
    </xf>
    <xf numFmtId="44" fontId="6" fillId="7" borderId="0" xfId="2" applyFont="1" applyFill="1" applyBorder="1" applyAlignment="1">
      <alignment horizontal="center"/>
    </xf>
    <xf numFmtId="44" fontId="6" fillId="7" borderId="7" xfId="2" applyFont="1" applyFill="1" applyBorder="1" applyAlignment="1">
      <alignment horizontal="center"/>
    </xf>
    <xf numFmtId="44" fontId="6" fillId="7" borderId="27" xfId="2" applyFont="1" applyFill="1" applyBorder="1" applyAlignment="1">
      <alignment horizontal="center"/>
    </xf>
    <xf numFmtId="44" fontId="6" fillId="7" borderId="8" xfId="2" applyFont="1" applyFill="1" applyBorder="1" applyAlignment="1">
      <alignment horizontal="center"/>
    </xf>
    <xf numFmtId="44" fontId="6" fillId="7" borderId="28" xfId="2" applyFont="1" applyFill="1" applyBorder="1" applyAlignment="1">
      <alignment horizontal="center"/>
    </xf>
    <xf numFmtId="0" fontId="2" fillId="0" borderId="0" xfId="0" applyFont="1" applyAlignment="1">
      <alignment horizontal="center" vertical="center" wrapText="1"/>
    </xf>
    <xf numFmtId="10" fontId="0" fillId="0" borderId="0" xfId="0" applyNumberFormat="1" applyAlignment="1">
      <alignment vertical="center" wrapText="1"/>
    </xf>
    <xf numFmtId="0" fontId="13" fillId="0" borderId="0" xfId="0" applyFont="1" applyAlignment="1">
      <alignment vertical="center"/>
    </xf>
    <xf numFmtId="0" fontId="13" fillId="0" borderId="0" xfId="0" applyFont="1"/>
    <xf numFmtId="0" fontId="6" fillId="3" borderId="27" xfId="0" applyFont="1" applyFill="1" applyBorder="1" applyAlignment="1">
      <alignment vertical="center" wrapText="1"/>
    </xf>
    <xf numFmtId="0" fontId="0" fillId="0" borderId="8" xfId="0" applyBorder="1" applyAlignment="1">
      <alignment vertical="center"/>
    </xf>
    <xf numFmtId="0" fontId="0" fillId="3" borderId="0" xfId="0" applyFill="1" applyAlignment="1">
      <alignment vertical="center"/>
    </xf>
    <xf numFmtId="0" fontId="0" fillId="0" borderId="0" xfId="0" applyAlignment="1">
      <alignment vertical="center"/>
    </xf>
    <xf numFmtId="0" fontId="0" fillId="0" borderId="7" xfId="0" applyBorder="1" applyAlignment="1">
      <alignment vertical="center"/>
    </xf>
    <xf numFmtId="0" fontId="11" fillId="0" borderId="7" xfId="0" applyFont="1" applyBorder="1" applyAlignment="1">
      <alignment horizontal="center" vertical="center"/>
    </xf>
    <xf numFmtId="0" fontId="0" fillId="0" borderId="7" xfId="0" applyBorder="1" applyAlignment="1">
      <alignment horizontal="center" vertical="center" wrapText="1"/>
    </xf>
    <xf numFmtId="0" fontId="0" fillId="0" borderId="38" xfId="0" applyBorder="1" applyAlignment="1">
      <alignment vertical="center"/>
    </xf>
    <xf numFmtId="0" fontId="0" fillId="8" borderId="20" xfId="0" applyFill="1" applyBorder="1" applyAlignment="1">
      <alignment horizontal="center" vertical="center"/>
    </xf>
    <xf numFmtId="0" fontId="0" fillId="0" borderId="9"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8" borderId="12" xfId="0" applyFill="1" applyBorder="1" applyAlignment="1">
      <alignment horizontal="center" vertical="center"/>
    </xf>
    <xf numFmtId="0" fontId="14" fillId="4" borderId="7" xfId="0" applyFont="1" applyFill="1" applyBorder="1" applyAlignment="1">
      <alignment vertical="center"/>
    </xf>
    <xf numFmtId="0" fontId="15" fillId="0" borderId="0" xfId="0" applyFont="1" applyAlignment="1">
      <alignment vertical="center"/>
    </xf>
    <xf numFmtId="166" fontId="0" fillId="5" borderId="40" xfId="0" applyNumberFormat="1" applyFill="1" applyBorder="1" applyAlignment="1">
      <alignment horizontal="center" vertical="center"/>
    </xf>
    <xf numFmtId="166" fontId="0" fillId="5" borderId="15" xfId="0" applyNumberFormat="1" applyFill="1" applyBorder="1" applyAlignment="1">
      <alignment horizontal="center" vertical="center"/>
    </xf>
    <xf numFmtId="0" fontId="6" fillId="4" borderId="41" xfId="0" applyFon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166" fontId="0" fillId="5" borderId="26" xfId="0" applyNumberFormat="1" applyFill="1" applyBorder="1" applyAlignment="1">
      <alignment horizontal="center" vertical="center"/>
    </xf>
    <xf numFmtId="0" fontId="0" fillId="0" borderId="27" xfId="0" applyBorder="1" applyAlignment="1">
      <alignment vertical="center"/>
    </xf>
    <xf numFmtId="0" fontId="0" fillId="0" borderId="28" xfId="0" applyBorder="1" applyAlignment="1">
      <alignment vertical="center"/>
    </xf>
    <xf numFmtId="0" fontId="6" fillId="4" borderId="42" xfId="0" applyFont="1" applyFill="1" applyBorder="1" applyAlignment="1">
      <alignment horizontal="center" vertical="center"/>
    </xf>
    <xf numFmtId="0" fontId="0" fillId="0" borderId="7" xfId="0" applyBorder="1" applyAlignment="1">
      <alignment horizontal="center" vertical="center"/>
    </xf>
    <xf numFmtId="167" fontId="6" fillId="0" borderId="7" xfId="0" applyNumberFormat="1" applyFont="1" applyBorder="1" applyAlignment="1">
      <alignment horizontal="center" vertical="center"/>
    </xf>
    <xf numFmtId="166" fontId="0" fillId="0" borderId="0" xfId="0" applyNumberFormat="1" applyAlignment="1">
      <alignment vertical="center"/>
    </xf>
    <xf numFmtId="0" fontId="6" fillId="4" borderId="43" xfId="0" applyFont="1" applyFill="1" applyBorder="1" applyAlignment="1">
      <alignment horizontal="center" vertical="center"/>
    </xf>
    <xf numFmtId="166" fontId="0" fillId="0" borderId="8" xfId="0" applyNumberFormat="1" applyBorder="1" applyAlignment="1">
      <alignment horizontal="center" vertical="center"/>
    </xf>
    <xf numFmtId="166" fontId="0" fillId="0" borderId="28" xfId="0" applyNumberFormat="1" applyBorder="1" applyAlignment="1">
      <alignment horizontal="center" vertical="center"/>
    </xf>
    <xf numFmtId="0" fontId="0" fillId="4" borderId="6" xfId="0" applyFill="1" applyBorder="1" applyAlignment="1">
      <alignment horizontal="center" vertical="center" wrapText="1"/>
    </xf>
    <xf numFmtId="0" fontId="6" fillId="4" borderId="0" xfId="0" applyFont="1" applyFill="1" applyAlignment="1">
      <alignment horizontal="center" vertical="center" wrapText="1"/>
    </xf>
    <xf numFmtId="0" fontId="6" fillId="4" borderId="7" xfId="0" applyFont="1" applyFill="1" applyBorder="1" applyAlignment="1">
      <alignment horizontal="center" vertical="center" wrapText="1"/>
    </xf>
    <xf numFmtId="0" fontId="0" fillId="4" borderId="0" xfId="0" applyFill="1" applyAlignment="1">
      <alignment horizontal="center" vertical="center" wrapText="1"/>
    </xf>
    <xf numFmtId="0" fontId="0" fillId="4" borderId="7" xfId="0" applyFill="1" applyBorder="1" applyAlignment="1">
      <alignment horizontal="center" vertical="center" wrapText="1"/>
    </xf>
    <xf numFmtId="0" fontId="0" fillId="4" borderId="7" xfId="0" applyFill="1" applyBorder="1" applyAlignment="1">
      <alignment horizontal="center" vertical="center"/>
    </xf>
    <xf numFmtId="0" fontId="6" fillId="0" borderId="6" xfId="0" applyFont="1" applyBorder="1" applyAlignment="1">
      <alignment horizontal="center" vertical="center"/>
    </xf>
    <xf numFmtId="0" fontId="0" fillId="0" borderId="9" xfId="0" applyBorder="1" applyAlignment="1">
      <alignment horizontal="center" vertical="center"/>
    </xf>
    <xf numFmtId="0" fontId="0" fillId="0" borderId="28" xfId="0" applyBorder="1" applyAlignment="1">
      <alignment horizontal="center" vertical="center"/>
    </xf>
    <xf numFmtId="0" fontId="6" fillId="0" borderId="27" xfId="0" applyFont="1" applyBorder="1" applyAlignment="1">
      <alignment horizontal="center" vertical="center"/>
    </xf>
    <xf numFmtId="167" fontId="6" fillId="0" borderId="0" xfId="0" applyNumberFormat="1" applyFont="1" applyAlignment="1">
      <alignment horizontal="center" vertical="center"/>
    </xf>
    <xf numFmtId="2" fontId="6" fillId="0" borderId="0" xfId="0" applyNumberFormat="1" applyFont="1" applyAlignment="1">
      <alignment horizontal="center" vertical="center"/>
    </xf>
    <xf numFmtId="0" fontId="0" fillId="4" borderId="39" xfId="0" applyFill="1" applyBorder="1" applyAlignment="1">
      <alignment horizontal="center" vertical="center"/>
    </xf>
    <xf numFmtId="0" fontId="0" fillId="4" borderId="13" xfId="0" applyFill="1" applyBorder="1" applyAlignment="1">
      <alignment horizontal="center" vertical="center"/>
    </xf>
    <xf numFmtId="0" fontId="0" fillId="4" borderId="24" xfId="0" applyFill="1" applyBorder="1" applyAlignment="1">
      <alignment horizontal="center" vertical="center"/>
    </xf>
    <xf numFmtId="0" fontId="0" fillId="4" borderId="36" xfId="0" applyFill="1" applyBorder="1" applyAlignment="1">
      <alignment horizontal="center" vertical="center"/>
    </xf>
    <xf numFmtId="0" fontId="0" fillId="9" borderId="38" xfId="0" applyFill="1" applyBorder="1" applyAlignment="1">
      <alignment vertical="center"/>
    </xf>
    <xf numFmtId="0" fontId="0" fillId="4" borderId="10" xfId="0" applyFill="1" applyBorder="1" applyAlignment="1">
      <alignment horizontal="center" vertical="center"/>
    </xf>
    <xf numFmtId="166" fontId="0" fillId="5" borderId="12" xfId="0" applyNumberFormat="1" applyFill="1" applyBorder="1" applyAlignment="1">
      <alignment horizontal="center" vertical="center"/>
    </xf>
    <xf numFmtId="0" fontId="0" fillId="4" borderId="0" xfId="0" applyFill="1" applyAlignment="1">
      <alignment horizontal="center" vertic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0" fillId="3" borderId="2" xfId="0" applyFill="1" applyBorder="1" applyAlignment="1">
      <alignment vertical="center" wrapText="1"/>
    </xf>
    <xf numFmtId="0" fontId="0" fillId="3" borderId="3" xfId="0" applyFill="1" applyBorder="1" applyAlignment="1">
      <alignment vertical="center" wrapText="1"/>
    </xf>
    <xf numFmtId="0" fontId="0" fillId="4" borderId="13" xfId="0" applyFill="1" applyBorder="1" applyAlignment="1">
      <alignment horizontal="center" vertical="center" wrapText="1"/>
    </xf>
    <xf numFmtId="0" fontId="0" fillId="4" borderId="14" xfId="0" applyFill="1" applyBorder="1" applyAlignment="1">
      <alignment horizontal="center" vertical="center" wrapText="1"/>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19" xfId="0" applyFont="1" applyFill="1" applyBorder="1" applyAlignment="1">
      <alignment horizontal="center" vertical="center"/>
    </xf>
    <xf numFmtId="0" fontId="2" fillId="6" borderId="21"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24" xfId="0" applyFont="1" applyFill="1" applyBorder="1" applyAlignment="1">
      <alignment horizontal="center" vertical="center" wrapText="1"/>
    </xf>
    <xf numFmtId="0" fontId="2" fillId="4" borderId="25"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0" fillId="0" borderId="1" xfId="0" applyBorder="1" applyAlignment="1">
      <alignment horizontal="center"/>
    </xf>
    <xf numFmtId="0" fontId="0" fillId="0" borderId="2" xfId="0" applyBorder="1" applyAlignment="1">
      <alignment horizontal="center"/>
    </xf>
    <xf numFmtId="0" fontId="7" fillId="2" borderId="1" xfId="0" applyFont="1" applyFill="1" applyBorder="1" applyAlignment="1">
      <alignment horizontal="center" vertical="center" wrapText="1"/>
    </xf>
    <xf numFmtId="0" fontId="8" fillId="2" borderId="2" xfId="0" applyFont="1" applyFill="1" applyBorder="1" applyAlignment="1">
      <alignment vertical="center" wrapText="1"/>
    </xf>
    <xf numFmtId="0" fontId="8" fillId="2" borderId="3" xfId="0" applyFont="1" applyFill="1" applyBorder="1" applyAlignment="1">
      <alignment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4" borderId="10" xfId="0" applyFill="1" applyBorder="1" applyAlignment="1">
      <alignment horizontal="center" vertical="center" wrapText="1"/>
    </xf>
    <xf numFmtId="0" fontId="0" fillId="4" borderId="11" xfId="0" applyFill="1" applyBorder="1" applyAlignment="1">
      <alignment horizontal="center" vertical="center" wrapText="1"/>
    </xf>
    <xf numFmtId="0" fontId="18" fillId="0" borderId="0" xfId="0" applyFont="1" applyAlignment="1">
      <alignment horizontal="center" vertical="center"/>
    </xf>
    <xf numFmtId="0" fontId="7" fillId="2" borderId="9"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2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28" xfId="0" applyFont="1" applyFill="1" applyBorder="1" applyAlignment="1">
      <alignment horizontal="center" vertical="center"/>
    </xf>
    <xf numFmtId="0" fontId="6" fillId="3" borderId="8" xfId="0" applyFont="1" applyFill="1" applyBorder="1" applyAlignment="1">
      <alignment vertical="center" wrapText="1"/>
    </xf>
    <xf numFmtId="0" fontId="6" fillId="3" borderId="28" xfId="0" applyFont="1" applyFill="1" applyBorder="1" applyAlignment="1">
      <alignment vertical="center" wrapText="1"/>
    </xf>
    <xf numFmtId="0" fontId="6" fillId="3" borderId="6" xfId="0" applyFont="1" applyFill="1" applyBorder="1" applyAlignment="1">
      <alignment horizontal="left" vertical="center" wrapText="1"/>
    </xf>
    <xf numFmtId="0" fontId="6" fillId="3" borderId="0" xfId="0" applyFont="1" applyFill="1" applyAlignment="1">
      <alignment horizontal="left" vertical="center" wrapText="1"/>
    </xf>
    <xf numFmtId="0" fontId="11" fillId="2" borderId="9"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0" xfId="0" applyFont="1" applyFill="1" applyAlignment="1">
      <alignment horizontal="center" vertical="center"/>
    </xf>
    <xf numFmtId="0" fontId="11" fillId="2" borderId="7"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0" fillId="0" borderId="6" xfId="0" applyBorder="1" applyAlignment="1">
      <alignment vertical="center"/>
    </xf>
    <xf numFmtId="0" fontId="0" fillId="0" borderId="0" xfId="0" applyAlignment="1">
      <alignment vertical="center"/>
    </xf>
    <xf numFmtId="0" fontId="0" fillId="0" borderId="7" xfId="0" applyBorder="1" applyAlignment="1">
      <alignment vertical="center"/>
    </xf>
    <xf numFmtId="0" fontId="0" fillId="4" borderId="6" xfId="0" applyFill="1" applyBorder="1" applyAlignment="1">
      <alignment horizontal="left" vertical="center" wrapText="1"/>
    </xf>
    <xf numFmtId="0" fontId="0" fillId="4" borderId="7" xfId="0" applyFill="1" applyBorder="1" applyAlignment="1">
      <alignment horizontal="lef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0" borderId="9"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5" borderId="13"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20" xfId="0" applyFill="1" applyBorder="1" applyAlignment="1">
      <alignment horizontal="center" vertical="center" wrapText="1"/>
    </xf>
    <xf numFmtId="0" fontId="0" fillId="0" borderId="27" xfId="0" applyBorder="1" applyAlignment="1">
      <alignment vertical="center"/>
    </xf>
    <xf numFmtId="0" fontId="0" fillId="0" borderId="8" xfId="0" applyBorder="1" applyAlignment="1">
      <alignment vertical="center"/>
    </xf>
    <xf numFmtId="0" fontId="0" fillId="0" borderId="28" xfId="0" applyBorder="1" applyAlignment="1">
      <alignment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169" fontId="6" fillId="5" borderId="12" xfId="2" applyNumberFormat="1" applyFont="1" applyFill="1" applyBorder="1" applyAlignment="1">
      <alignment horizontal="center" vertical="center"/>
    </xf>
    <xf numFmtId="169" fontId="6" fillId="5" borderId="15" xfId="2" applyNumberFormat="1" applyFont="1" applyFill="1" applyBorder="1" applyAlignment="1">
      <alignment horizontal="center" vertical="center"/>
    </xf>
    <xf numFmtId="169" fontId="2" fillId="5" borderId="12" xfId="2" applyNumberFormat="1" applyFont="1" applyFill="1" applyBorder="1" applyAlignment="1">
      <alignment horizontal="center" vertical="center"/>
    </xf>
    <xf numFmtId="169" fontId="2" fillId="5" borderId="26" xfId="2" applyNumberFormat="1" applyFont="1" applyFill="1" applyBorder="1" applyAlignment="1">
      <alignment horizontal="center" vertical="center"/>
    </xf>
    <xf numFmtId="2" fontId="6" fillId="5" borderId="15" xfId="2" applyNumberFormat="1" applyFont="1" applyFill="1" applyBorder="1" applyAlignment="1">
      <alignment horizontal="center" vertical="center"/>
    </xf>
    <xf numFmtId="0" fontId="0" fillId="4" borderId="6" xfId="0" applyFill="1" applyBorder="1" applyAlignment="1">
      <alignment horizontal="right" vertical="center" indent="1"/>
    </xf>
    <xf numFmtId="0" fontId="3" fillId="2" borderId="1" xfId="0" applyFont="1" applyFill="1" applyBorder="1" applyAlignment="1">
      <alignment horizontal="right" vertical="center" indent="1"/>
    </xf>
    <xf numFmtId="0" fontId="6" fillId="0" borderId="9"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0" xfId="0" applyFont="1" applyAlignment="1">
      <alignment horizontal="left" vertical="center" wrapText="1" indent="1"/>
    </xf>
    <xf numFmtId="0" fontId="6" fillId="0" borderId="7" xfId="0" applyFont="1" applyBorder="1" applyAlignment="1">
      <alignment horizontal="left" vertical="center" wrapText="1" indent="1"/>
    </xf>
    <xf numFmtId="0" fontId="6" fillId="0" borderId="2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28" xfId="0" applyFont="1" applyBorder="1" applyAlignment="1">
      <alignment horizontal="left" vertical="center" wrapText="1" indent="1"/>
    </xf>
  </cellXfs>
  <cellStyles count="3">
    <cellStyle name="Comma" xfId="1" builtinId="3"/>
    <cellStyle name="Currency" xfId="2" builtinId="4"/>
    <cellStyle name="Normal" xfId="0" builtinId="0"/>
  </cellStyles>
  <dxfs count="1">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74450460856079E-2"/>
          <c:y val="0.10749690760010873"/>
          <c:w val="0.85111378236894875"/>
          <c:h val="0.72304742745760398"/>
        </c:manualLayout>
      </c:layout>
      <c:scatterChart>
        <c:scatterStyle val="smoothMarker"/>
        <c:varyColors val="0"/>
        <c:ser>
          <c:idx val="0"/>
          <c:order val="0"/>
          <c:tx>
            <c:v>Distribution of Mean Estimate</c:v>
          </c:tx>
          <c:spPr>
            <a:ln w="22225">
              <a:solidFill>
                <a:schemeClr val="accent1">
                  <a:lumMod val="60000"/>
                  <a:lumOff val="40000"/>
                </a:schemeClr>
              </a:solidFill>
            </a:ln>
          </c:spPr>
          <c:marker>
            <c:symbol val="none"/>
          </c:marker>
          <c:xVal>
            <c:numRef>
              <c:f>'Population Mean'!$M$20:$M$519</c:f>
              <c:numCache>
                <c:formatCode>_("$"* #,##0.00_);_("$"* \(#,##0.00\);_("$"* "-"??_);_(@_)</c:formatCode>
                <c:ptCount val="500"/>
                <c:pt idx="0">
                  <c:v>-10740.0625</c:v>
                </c:pt>
                <c:pt idx="1">
                  <c:v>-10621.375</c:v>
                </c:pt>
                <c:pt idx="2">
                  <c:v>-10502.6875</c:v>
                </c:pt>
                <c:pt idx="3">
                  <c:v>-10384</c:v>
                </c:pt>
                <c:pt idx="4">
                  <c:v>-10265.3125</c:v>
                </c:pt>
                <c:pt idx="5">
                  <c:v>-10146.625</c:v>
                </c:pt>
                <c:pt idx="6">
                  <c:v>-10027.9375</c:v>
                </c:pt>
                <c:pt idx="7">
                  <c:v>-9909.25</c:v>
                </c:pt>
                <c:pt idx="8">
                  <c:v>-9790.5625</c:v>
                </c:pt>
                <c:pt idx="9">
                  <c:v>-9671.875</c:v>
                </c:pt>
                <c:pt idx="10">
                  <c:v>-9553.1875</c:v>
                </c:pt>
                <c:pt idx="11">
                  <c:v>-9434.5</c:v>
                </c:pt>
                <c:pt idx="12">
                  <c:v>-9315.8125</c:v>
                </c:pt>
                <c:pt idx="13">
                  <c:v>-9197.125</c:v>
                </c:pt>
                <c:pt idx="14">
                  <c:v>-9078.4375</c:v>
                </c:pt>
                <c:pt idx="15">
                  <c:v>-8959.75</c:v>
                </c:pt>
                <c:pt idx="16">
                  <c:v>-8841.0625</c:v>
                </c:pt>
                <c:pt idx="17">
                  <c:v>-8722.375</c:v>
                </c:pt>
                <c:pt idx="18">
                  <c:v>-8603.6875</c:v>
                </c:pt>
                <c:pt idx="19">
                  <c:v>-8485</c:v>
                </c:pt>
                <c:pt idx="20">
                  <c:v>-8366.3125</c:v>
                </c:pt>
                <c:pt idx="21">
                  <c:v>-8247.625</c:v>
                </c:pt>
                <c:pt idx="22">
                  <c:v>-8128.9375</c:v>
                </c:pt>
                <c:pt idx="23">
                  <c:v>-8010.25</c:v>
                </c:pt>
                <c:pt idx="24">
                  <c:v>-7891.5625</c:v>
                </c:pt>
                <c:pt idx="25">
                  <c:v>-7772.875</c:v>
                </c:pt>
                <c:pt idx="26">
                  <c:v>-7654.1875</c:v>
                </c:pt>
                <c:pt idx="27">
                  <c:v>-7535.5</c:v>
                </c:pt>
                <c:pt idx="28">
                  <c:v>-7416.8125</c:v>
                </c:pt>
                <c:pt idx="29">
                  <c:v>-7298.125</c:v>
                </c:pt>
                <c:pt idx="30">
                  <c:v>-7179.4375</c:v>
                </c:pt>
                <c:pt idx="31">
                  <c:v>-7060.75</c:v>
                </c:pt>
                <c:pt idx="32">
                  <c:v>-6942.0625</c:v>
                </c:pt>
                <c:pt idx="33">
                  <c:v>-6823.375</c:v>
                </c:pt>
                <c:pt idx="34">
                  <c:v>-6704.6875</c:v>
                </c:pt>
                <c:pt idx="35">
                  <c:v>-6586</c:v>
                </c:pt>
                <c:pt idx="36">
                  <c:v>-6467.3125</c:v>
                </c:pt>
                <c:pt idx="37">
                  <c:v>-6348.625</c:v>
                </c:pt>
                <c:pt idx="38">
                  <c:v>-6229.9375</c:v>
                </c:pt>
                <c:pt idx="39">
                  <c:v>-6111.25</c:v>
                </c:pt>
                <c:pt idx="40">
                  <c:v>-5992.5625</c:v>
                </c:pt>
                <c:pt idx="41">
                  <c:v>-5873.875</c:v>
                </c:pt>
                <c:pt idx="42">
                  <c:v>-5755.1875</c:v>
                </c:pt>
                <c:pt idx="43">
                  <c:v>-5636.5</c:v>
                </c:pt>
                <c:pt idx="44">
                  <c:v>-5517.8125</c:v>
                </c:pt>
                <c:pt idx="45">
                  <c:v>-5399.125</c:v>
                </c:pt>
                <c:pt idx="46">
                  <c:v>-5280.4375</c:v>
                </c:pt>
                <c:pt idx="47">
                  <c:v>-5161.75</c:v>
                </c:pt>
                <c:pt idx="48">
                  <c:v>-5043.0625</c:v>
                </c:pt>
                <c:pt idx="49">
                  <c:v>-4924.375</c:v>
                </c:pt>
                <c:pt idx="50">
                  <c:v>-4805.6875</c:v>
                </c:pt>
                <c:pt idx="51">
                  <c:v>-4687</c:v>
                </c:pt>
                <c:pt idx="52">
                  <c:v>-4568.3125</c:v>
                </c:pt>
                <c:pt idx="53">
                  <c:v>-4449.625</c:v>
                </c:pt>
                <c:pt idx="54">
                  <c:v>-4330.9375</c:v>
                </c:pt>
                <c:pt idx="55">
                  <c:v>-4212.25</c:v>
                </c:pt>
                <c:pt idx="56">
                  <c:v>-4093.5625</c:v>
                </c:pt>
                <c:pt idx="57">
                  <c:v>-3974.875</c:v>
                </c:pt>
                <c:pt idx="58">
                  <c:v>-3856.1875</c:v>
                </c:pt>
                <c:pt idx="59">
                  <c:v>-3737.5</c:v>
                </c:pt>
                <c:pt idx="60">
                  <c:v>-3618.8125</c:v>
                </c:pt>
                <c:pt idx="61">
                  <c:v>-3500.125</c:v>
                </c:pt>
                <c:pt idx="62">
                  <c:v>-3381.4375</c:v>
                </c:pt>
                <c:pt idx="63">
                  <c:v>-3262.75</c:v>
                </c:pt>
                <c:pt idx="64">
                  <c:v>-3144.0625</c:v>
                </c:pt>
                <c:pt idx="65">
                  <c:v>-3025.375</c:v>
                </c:pt>
                <c:pt idx="66">
                  <c:v>-2906.6875</c:v>
                </c:pt>
                <c:pt idx="67">
                  <c:v>-2788</c:v>
                </c:pt>
                <c:pt idx="68">
                  <c:v>-2669.3125</c:v>
                </c:pt>
                <c:pt idx="69">
                  <c:v>-2550.625</c:v>
                </c:pt>
                <c:pt idx="70">
                  <c:v>-2431.9375</c:v>
                </c:pt>
                <c:pt idx="71">
                  <c:v>-2313.25</c:v>
                </c:pt>
                <c:pt idx="72">
                  <c:v>-2194.5625</c:v>
                </c:pt>
                <c:pt idx="73">
                  <c:v>-2075.875</c:v>
                </c:pt>
                <c:pt idx="74">
                  <c:v>-1957.1875</c:v>
                </c:pt>
                <c:pt idx="75">
                  <c:v>-1838.5</c:v>
                </c:pt>
                <c:pt idx="76">
                  <c:v>-1719.8125</c:v>
                </c:pt>
                <c:pt idx="77">
                  <c:v>-1601.125</c:v>
                </c:pt>
                <c:pt idx="78">
                  <c:v>-1482.4375</c:v>
                </c:pt>
                <c:pt idx="79">
                  <c:v>-1363.75</c:v>
                </c:pt>
                <c:pt idx="80">
                  <c:v>-1245.0625</c:v>
                </c:pt>
                <c:pt idx="81">
                  <c:v>-1126.375</c:v>
                </c:pt>
                <c:pt idx="82">
                  <c:v>-1007.6875</c:v>
                </c:pt>
                <c:pt idx="83">
                  <c:v>-889</c:v>
                </c:pt>
                <c:pt idx="84">
                  <c:v>-770.3125</c:v>
                </c:pt>
                <c:pt idx="85">
                  <c:v>-651.625</c:v>
                </c:pt>
                <c:pt idx="86">
                  <c:v>-532.9375</c:v>
                </c:pt>
                <c:pt idx="87">
                  <c:v>-414.25</c:v>
                </c:pt>
                <c:pt idx="88">
                  <c:v>-295.5625</c:v>
                </c:pt>
                <c:pt idx="89">
                  <c:v>-176.875</c:v>
                </c:pt>
                <c:pt idx="90">
                  <c:v>-58.1875</c:v>
                </c:pt>
                <c:pt idx="91">
                  <c:v>60.5</c:v>
                </c:pt>
                <c:pt idx="92">
                  <c:v>179.1875</c:v>
                </c:pt>
                <c:pt idx="93">
                  <c:v>297.875</c:v>
                </c:pt>
                <c:pt idx="94">
                  <c:v>416.5625</c:v>
                </c:pt>
                <c:pt idx="95">
                  <c:v>535.25</c:v>
                </c:pt>
                <c:pt idx="96">
                  <c:v>653.9375</c:v>
                </c:pt>
                <c:pt idx="97">
                  <c:v>772.625</c:v>
                </c:pt>
                <c:pt idx="98">
                  <c:v>891.3125</c:v>
                </c:pt>
                <c:pt idx="99">
                  <c:v>1010</c:v>
                </c:pt>
                <c:pt idx="100">
                  <c:v>1128.6875</c:v>
                </c:pt>
                <c:pt idx="101">
                  <c:v>1247.375</c:v>
                </c:pt>
                <c:pt idx="102">
                  <c:v>1366.0625</c:v>
                </c:pt>
                <c:pt idx="103">
                  <c:v>1484.75</c:v>
                </c:pt>
                <c:pt idx="104">
                  <c:v>1603.4375</c:v>
                </c:pt>
                <c:pt idx="105">
                  <c:v>1722.125</c:v>
                </c:pt>
                <c:pt idx="106">
                  <c:v>1840.8125</c:v>
                </c:pt>
                <c:pt idx="107">
                  <c:v>1959.5</c:v>
                </c:pt>
                <c:pt idx="108">
                  <c:v>2078.1875</c:v>
                </c:pt>
                <c:pt idx="109">
                  <c:v>2196.875</c:v>
                </c:pt>
                <c:pt idx="110">
                  <c:v>2315.5625</c:v>
                </c:pt>
                <c:pt idx="111">
                  <c:v>2434.25</c:v>
                </c:pt>
                <c:pt idx="112">
                  <c:v>2552.9375</c:v>
                </c:pt>
                <c:pt idx="113">
                  <c:v>2671.625</c:v>
                </c:pt>
                <c:pt idx="114">
                  <c:v>2790.3125</c:v>
                </c:pt>
                <c:pt idx="115">
                  <c:v>2909</c:v>
                </c:pt>
                <c:pt idx="116">
                  <c:v>3027.6875</c:v>
                </c:pt>
                <c:pt idx="117">
                  <c:v>3146.375</c:v>
                </c:pt>
                <c:pt idx="118">
                  <c:v>3265.0625</c:v>
                </c:pt>
                <c:pt idx="119">
                  <c:v>3383.75</c:v>
                </c:pt>
                <c:pt idx="120">
                  <c:v>3502.4375</c:v>
                </c:pt>
                <c:pt idx="121">
                  <c:v>3621.125</c:v>
                </c:pt>
                <c:pt idx="122">
                  <c:v>3739.8125</c:v>
                </c:pt>
                <c:pt idx="123">
                  <c:v>3858.5</c:v>
                </c:pt>
                <c:pt idx="124">
                  <c:v>3977.1875</c:v>
                </c:pt>
                <c:pt idx="125">
                  <c:v>4095.875</c:v>
                </c:pt>
                <c:pt idx="126">
                  <c:v>4214.5625</c:v>
                </c:pt>
                <c:pt idx="127">
                  <c:v>4333.25</c:v>
                </c:pt>
                <c:pt idx="128">
                  <c:v>4451.9375</c:v>
                </c:pt>
                <c:pt idx="129">
                  <c:v>4570.625</c:v>
                </c:pt>
                <c:pt idx="130">
                  <c:v>4689.3125</c:v>
                </c:pt>
                <c:pt idx="131">
                  <c:v>4808</c:v>
                </c:pt>
                <c:pt idx="132">
                  <c:v>4926.6875</c:v>
                </c:pt>
                <c:pt idx="133">
                  <c:v>5045.375</c:v>
                </c:pt>
                <c:pt idx="134">
                  <c:v>5164.0625</c:v>
                </c:pt>
                <c:pt idx="135">
                  <c:v>5282.75</c:v>
                </c:pt>
                <c:pt idx="136">
                  <c:v>5401.4375</c:v>
                </c:pt>
                <c:pt idx="137">
                  <c:v>5520.125</c:v>
                </c:pt>
                <c:pt idx="138">
                  <c:v>5638.8125</c:v>
                </c:pt>
                <c:pt idx="139">
                  <c:v>5757.5</c:v>
                </c:pt>
                <c:pt idx="140">
                  <c:v>5876.1875</c:v>
                </c:pt>
                <c:pt idx="141">
                  <c:v>5994.875</c:v>
                </c:pt>
                <c:pt idx="142">
                  <c:v>6113.5625</c:v>
                </c:pt>
                <c:pt idx="143">
                  <c:v>6232.25</c:v>
                </c:pt>
                <c:pt idx="144">
                  <c:v>6350.9375</c:v>
                </c:pt>
                <c:pt idx="145">
                  <c:v>6469.625</c:v>
                </c:pt>
                <c:pt idx="146">
                  <c:v>6588.3125</c:v>
                </c:pt>
                <c:pt idx="147">
                  <c:v>6707</c:v>
                </c:pt>
                <c:pt idx="148">
                  <c:v>6825.6875</c:v>
                </c:pt>
                <c:pt idx="149">
                  <c:v>6944.375</c:v>
                </c:pt>
                <c:pt idx="150">
                  <c:v>7063.0625</c:v>
                </c:pt>
                <c:pt idx="151">
                  <c:v>7181.75</c:v>
                </c:pt>
                <c:pt idx="152">
                  <c:v>7300.4375</c:v>
                </c:pt>
                <c:pt idx="153">
                  <c:v>7419.125</c:v>
                </c:pt>
                <c:pt idx="154">
                  <c:v>7537.8125</c:v>
                </c:pt>
                <c:pt idx="155">
                  <c:v>7656.5</c:v>
                </c:pt>
                <c:pt idx="156">
                  <c:v>7775.1875</c:v>
                </c:pt>
                <c:pt idx="157">
                  <c:v>7893.875</c:v>
                </c:pt>
                <c:pt idx="158">
                  <c:v>8012.5625</c:v>
                </c:pt>
                <c:pt idx="159">
                  <c:v>8131.25</c:v>
                </c:pt>
                <c:pt idx="160">
                  <c:v>8249.9375</c:v>
                </c:pt>
                <c:pt idx="161">
                  <c:v>8368.625</c:v>
                </c:pt>
                <c:pt idx="162">
                  <c:v>8487.3125</c:v>
                </c:pt>
                <c:pt idx="163">
                  <c:v>8606</c:v>
                </c:pt>
                <c:pt idx="164">
                  <c:v>8724.6875</c:v>
                </c:pt>
                <c:pt idx="165">
                  <c:v>8843.375</c:v>
                </c:pt>
                <c:pt idx="166">
                  <c:v>8962.0625</c:v>
                </c:pt>
                <c:pt idx="167">
                  <c:v>9080.75</c:v>
                </c:pt>
                <c:pt idx="168">
                  <c:v>9199.4375</c:v>
                </c:pt>
                <c:pt idx="169">
                  <c:v>9318.125</c:v>
                </c:pt>
                <c:pt idx="170">
                  <c:v>9436.8125</c:v>
                </c:pt>
                <c:pt idx="171">
                  <c:v>9555.5</c:v>
                </c:pt>
                <c:pt idx="172">
                  <c:v>9674.1875</c:v>
                </c:pt>
                <c:pt idx="173">
                  <c:v>9792.875</c:v>
                </c:pt>
                <c:pt idx="174">
                  <c:v>9911.5625</c:v>
                </c:pt>
                <c:pt idx="175">
                  <c:v>10030.25</c:v>
                </c:pt>
                <c:pt idx="176">
                  <c:v>10148.9375</c:v>
                </c:pt>
                <c:pt idx="177">
                  <c:v>10267.625</c:v>
                </c:pt>
                <c:pt idx="178">
                  <c:v>10386.3125</c:v>
                </c:pt>
                <c:pt idx="179">
                  <c:v>10505</c:v>
                </c:pt>
                <c:pt idx="180">
                  <c:v>10623.6875</c:v>
                </c:pt>
                <c:pt idx="181">
                  <c:v>10742.375</c:v>
                </c:pt>
                <c:pt idx="182">
                  <c:v>10861.0625</c:v>
                </c:pt>
                <c:pt idx="183">
                  <c:v>10979.75</c:v>
                </c:pt>
                <c:pt idx="184">
                  <c:v>11098.4375</c:v>
                </c:pt>
                <c:pt idx="185">
                  <c:v>11217.125</c:v>
                </c:pt>
                <c:pt idx="186">
                  <c:v>11335.8125</c:v>
                </c:pt>
                <c:pt idx="187">
                  <c:v>11454.5</c:v>
                </c:pt>
                <c:pt idx="188">
                  <c:v>11573.1875</c:v>
                </c:pt>
                <c:pt idx="189">
                  <c:v>11691.875</c:v>
                </c:pt>
                <c:pt idx="190">
                  <c:v>11810.5625</c:v>
                </c:pt>
                <c:pt idx="191">
                  <c:v>11929.25</c:v>
                </c:pt>
                <c:pt idx="192">
                  <c:v>12047.9375</c:v>
                </c:pt>
                <c:pt idx="193">
                  <c:v>12166.625</c:v>
                </c:pt>
                <c:pt idx="194">
                  <c:v>12285.3125</c:v>
                </c:pt>
                <c:pt idx="195">
                  <c:v>12404</c:v>
                </c:pt>
                <c:pt idx="196">
                  <c:v>12522.6875</c:v>
                </c:pt>
                <c:pt idx="197">
                  <c:v>12641.375</c:v>
                </c:pt>
                <c:pt idx="198">
                  <c:v>12760.0625</c:v>
                </c:pt>
                <c:pt idx="199">
                  <c:v>12878.75</c:v>
                </c:pt>
                <c:pt idx="200">
                  <c:v>12997.4375</c:v>
                </c:pt>
                <c:pt idx="201">
                  <c:v>13116.125</c:v>
                </c:pt>
                <c:pt idx="202">
                  <c:v>13234.8125</c:v>
                </c:pt>
                <c:pt idx="203">
                  <c:v>13353.5</c:v>
                </c:pt>
                <c:pt idx="204">
                  <c:v>13472.1875</c:v>
                </c:pt>
                <c:pt idx="205">
                  <c:v>13590.875</c:v>
                </c:pt>
                <c:pt idx="206">
                  <c:v>13709.5625</c:v>
                </c:pt>
                <c:pt idx="207">
                  <c:v>13828.25</c:v>
                </c:pt>
                <c:pt idx="208">
                  <c:v>13946.9375</c:v>
                </c:pt>
                <c:pt idx="209">
                  <c:v>14065.625</c:v>
                </c:pt>
                <c:pt idx="210">
                  <c:v>14184.3125</c:v>
                </c:pt>
                <c:pt idx="211">
                  <c:v>14303</c:v>
                </c:pt>
                <c:pt idx="212">
                  <c:v>14421.6875</c:v>
                </c:pt>
                <c:pt idx="213">
                  <c:v>14540.375</c:v>
                </c:pt>
                <c:pt idx="214">
                  <c:v>14659.0625</c:v>
                </c:pt>
                <c:pt idx="215">
                  <c:v>14777.75</c:v>
                </c:pt>
                <c:pt idx="216">
                  <c:v>14896.4375</c:v>
                </c:pt>
                <c:pt idx="217">
                  <c:v>15015.125</c:v>
                </c:pt>
                <c:pt idx="218">
                  <c:v>15133.8125</c:v>
                </c:pt>
                <c:pt idx="219">
                  <c:v>15252.5</c:v>
                </c:pt>
                <c:pt idx="220">
                  <c:v>15371.1875</c:v>
                </c:pt>
                <c:pt idx="221">
                  <c:v>15489.875</c:v>
                </c:pt>
                <c:pt idx="222">
                  <c:v>15608.5625</c:v>
                </c:pt>
                <c:pt idx="223">
                  <c:v>15727.25</c:v>
                </c:pt>
                <c:pt idx="224">
                  <c:v>15845.9375</c:v>
                </c:pt>
                <c:pt idx="225">
                  <c:v>15964.625</c:v>
                </c:pt>
                <c:pt idx="226">
                  <c:v>16083.3125</c:v>
                </c:pt>
                <c:pt idx="227">
                  <c:v>16202</c:v>
                </c:pt>
                <c:pt idx="228">
                  <c:v>16320.6875</c:v>
                </c:pt>
                <c:pt idx="229">
                  <c:v>16439.375</c:v>
                </c:pt>
                <c:pt idx="230">
                  <c:v>16558.0625</c:v>
                </c:pt>
                <c:pt idx="231">
                  <c:v>16676.75</c:v>
                </c:pt>
                <c:pt idx="232">
                  <c:v>16795.4375</c:v>
                </c:pt>
                <c:pt idx="233">
                  <c:v>16914.125</c:v>
                </c:pt>
                <c:pt idx="234">
                  <c:v>17032.8125</c:v>
                </c:pt>
                <c:pt idx="235">
                  <c:v>17151.5</c:v>
                </c:pt>
                <c:pt idx="236">
                  <c:v>17270.1875</c:v>
                </c:pt>
                <c:pt idx="237">
                  <c:v>17388.875</c:v>
                </c:pt>
                <c:pt idx="238">
                  <c:v>17507.5625</c:v>
                </c:pt>
                <c:pt idx="239">
                  <c:v>17626.25</c:v>
                </c:pt>
                <c:pt idx="240">
                  <c:v>17744.9375</c:v>
                </c:pt>
                <c:pt idx="241">
                  <c:v>17863.625</c:v>
                </c:pt>
                <c:pt idx="242">
                  <c:v>17982.3125</c:v>
                </c:pt>
                <c:pt idx="243">
                  <c:v>18101</c:v>
                </c:pt>
                <c:pt idx="244">
                  <c:v>18219.6875</c:v>
                </c:pt>
                <c:pt idx="245">
                  <c:v>18338.375</c:v>
                </c:pt>
                <c:pt idx="246">
                  <c:v>18457.0625</c:v>
                </c:pt>
                <c:pt idx="247">
                  <c:v>18575.75</c:v>
                </c:pt>
                <c:pt idx="248">
                  <c:v>18694.4375</c:v>
                </c:pt>
                <c:pt idx="249">
                  <c:v>18813.125</c:v>
                </c:pt>
                <c:pt idx="250">
                  <c:v>18931.8125</c:v>
                </c:pt>
                <c:pt idx="251">
                  <c:v>19050.5</c:v>
                </c:pt>
                <c:pt idx="252">
                  <c:v>19169.1875</c:v>
                </c:pt>
                <c:pt idx="253">
                  <c:v>19287.875</c:v>
                </c:pt>
                <c:pt idx="254">
                  <c:v>19406.5625</c:v>
                </c:pt>
                <c:pt idx="255">
                  <c:v>19525.25</c:v>
                </c:pt>
                <c:pt idx="256">
                  <c:v>19643.9375</c:v>
                </c:pt>
                <c:pt idx="257">
                  <c:v>19762.625</c:v>
                </c:pt>
                <c:pt idx="258">
                  <c:v>19881.3125</c:v>
                </c:pt>
                <c:pt idx="259">
                  <c:v>20000</c:v>
                </c:pt>
                <c:pt idx="260">
                  <c:v>20118.6875</c:v>
                </c:pt>
                <c:pt idx="261">
                  <c:v>20237.375</c:v>
                </c:pt>
                <c:pt idx="262">
                  <c:v>20356.0625</c:v>
                </c:pt>
                <c:pt idx="263">
                  <c:v>20474.75</c:v>
                </c:pt>
                <c:pt idx="264">
                  <c:v>20593.4375</c:v>
                </c:pt>
                <c:pt idx="265">
                  <c:v>20712.125</c:v>
                </c:pt>
                <c:pt idx="266">
                  <c:v>20830.8125</c:v>
                </c:pt>
                <c:pt idx="267">
                  <c:v>20949.5</c:v>
                </c:pt>
                <c:pt idx="268">
                  <c:v>21068.1875</c:v>
                </c:pt>
                <c:pt idx="269">
                  <c:v>21186.875</c:v>
                </c:pt>
                <c:pt idx="270">
                  <c:v>21305.5625</c:v>
                </c:pt>
                <c:pt idx="271">
                  <c:v>21424.25</c:v>
                </c:pt>
                <c:pt idx="272">
                  <c:v>21542.9375</c:v>
                </c:pt>
                <c:pt idx="273">
                  <c:v>21661.625</c:v>
                </c:pt>
                <c:pt idx="274">
                  <c:v>21780.3125</c:v>
                </c:pt>
                <c:pt idx="275">
                  <c:v>21899</c:v>
                </c:pt>
                <c:pt idx="276">
                  <c:v>22017.6875</c:v>
                </c:pt>
                <c:pt idx="277">
                  <c:v>22136.375</c:v>
                </c:pt>
                <c:pt idx="278">
                  <c:v>22255.0625</c:v>
                </c:pt>
                <c:pt idx="279">
                  <c:v>22373.75</c:v>
                </c:pt>
                <c:pt idx="280">
                  <c:v>22492.4375</c:v>
                </c:pt>
                <c:pt idx="281">
                  <c:v>22611.125</c:v>
                </c:pt>
                <c:pt idx="282">
                  <c:v>22729.8125</c:v>
                </c:pt>
                <c:pt idx="283">
                  <c:v>22848.5</c:v>
                </c:pt>
                <c:pt idx="284">
                  <c:v>22967.1875</c:v>
                </c:pt>
                <c:pt idx="285">
                  <c:v>23085.875</c:v>
                </c:pt>
                <c:pt idx="286">
                  <c:v>23204.5625</c:v>
                </c:pt>
                <c:pt idx="287">
                  <c:v>23323.25</c:v>
                </c:pt>
                <c:pt idx="288">
                  <c:v>23441.9375</c:v>
                </c:pt>
                <c:pt idx="289">
                  <c:v>23560.625</c:v>
                </c:pt>
                <c:pt idx="290">
                  <c:v>23679.3125</c:v>
                </c:pt>
                <c:pt idx="291">
                  <c:v>23798</c:v>
                </c:pt>
                <c:pt idx="292">
                  <c:v>23916.6875</c:v>
                </c:pt>
                <c:pt idx="293">
                  <c:v>24035.375</c:v>
                </c:pt>
                <c:pt idx="294">
                  <c:v>24154.0625</c:v>
                </c:pt>
                <c:pt idx="295">
                  <c:v>24272.75</c:v>
                </c:pt>
                <c:pt idx="296">
                  <c:v>24391.4375</c:v>
                </c:pt>
                <c:pt idx="297">
                  <c:v>24510.125</c:v>
                </c:pt>
                <c:pt idx="298">
                  <c:v>24628.8125</c:v>
                </c:pt>
                <c:pt idx="299">
                  <c:v>24747.5</c:v>
                </c:pt>
                <c:pt idx="300">
                  <c:v>24866.1875</c:v>
                </c:pt>
                <c:pt idx="301">
                  <c:v>24984.875</c:v>
                </c:pt>
                <c:pt idx="302">
                  <c:v>25103.5625</c:v>
                </c:pt>
                <c:pt idx="303">
                  <c:v>25222.25</c:v>
                </c:pt>
                <c:pt idx="304">
                  <c:v>25340.9375</c:v>
                </c:pt>
                <c:pt idx="305">
                  <c:v>25459.625</c:v>
                </c:pt>
                <c:pt idx="306">
                  <c:v>25578.3125</c:v>
                </c:pt>
                <c:pt idx="307">
                  <c:v>25697</c:v>
                </c:pt>
                <c:pt idx="308">
                  <c:v>25815.6875</c:v>
                </c:pt>
                <c:pt idx="309">
                  <c:v>25934.375</c:v>
                </c:pt>
                <c:pt idx="310">
                  <c:v>26053.0625</c:v>
                </c:pt>
                <c:pt idx="311">
                  <c:v>26171.75</c:v>
                </c:pt>
                <c:pt idx="312">
                  <c:v>26290.4375</c:v>
                </c:pt>
                <c:pt idx="313">
                  <c:v>26409.125</c:v>
                </c:pt>
                <c:pt idx="314">
                  <c:v>26527.8125</c:v>
                </c:pt>
                <c:pt idx="315">
                  <c:v>26646.5</c:v>
                </c:pt>
                <c:pt idx="316">
                  <c:v>26765.1875</c:v>
                </c:pt>
                <c:pt idx="317">
                  <c:v>26883.875</c:v>
                </c:pt>
                <c:pt idx="318">
                  <c:v>27002.5625</c:v>
                </c:pt>
                <c:pt idx="319">
                  <c:v>27121.25</c:v>
                </c:pt>
                <c:pt idx="320">
                  <c:v>27239.9375</c:v>
                </c:pt>
                <c:pt idx="321">
                  <c:v>27358.625</c:v>
                </c:pt>
                <c:pt idx="322">
                  <c:v>27477.3125</c:v>
                </c:pt>
                <c:pt idx="323">
                  <c:v>27596</c:v>
                </c:pt>
                <c:pt idx="324">
                  <c:v>27714.6875</c:v>
                </c:pt>
                <c:pt idx="325">
                  <c:v>27833.375</c:v>
                </c:pt>
                <c:pt idx="326">
                  <c:v>27952.0625</c:v>
                </c:pt>
                <c:pt idx="327">
                  <c:v>28070.75</c:v>
                </c:pt>
                <c:pt idx="328">
                  <c:v>28189.4375</c:v>
                </c:pt>
                <c:pt idx="329">
                  <c:v>28308.125</c:v>
                </c:pt>
                <c:pt idx="330">
                  <c:v>28426.8125</c:v>
                </c:pt>
                <c:pt idx="331">
                  <c:v>28545.5</c:v>
                </c:pt>
                <c:pt idx="332">
                  <c:v>28664.1875</c:v>
                </c:pt>
                <c:pt idx="333">
                  <c:v>28782.875</c:v>
                </c:pt>
                <c:pt idx="334">
                  <c:v>28901.5625</c:v>
                </c:pt>
                <c:pt idx="335">
                  <c:v>29020.25</c:v>
                </c:pt>
                <c:pt idx="336">
                  <c:v>29138.9375</c:v>
                </c:pt>
                <c:pt idx="337">
                  <c:v>29257.625</c:v>
                </c:pt>
                <c:pt idx="338">
                  <c:v>29376.3125</c:v>
                </c:pt>
                <c:pt idx="339">
                  <c:v>29495</c:v>
                </c:pt>
                <c:pt idx="340">
                  <c:v>29613.6875</c:v>
                </c:pt>
                <c:pt idx="341">
                  <c:v>29732.375</c:v>
                </c:pt>
                <c:pt idx="342">
                  <c:v>29851.0625</c:v>
                </c:pt>
                <c:pt idx="343">
                  <c:v>29969.75</c:v>
                </c:pt>
                <c:pt idx="344">
                  <c:v>30088.4375</c:v>
                </c:pt>
                <c:pt idx="345">
                  <c:v>30207.125</c:v>
                </c:pt>
                <c:pt idx="346">
                  <c:v>30325.8125</c:v>
                </c:pt>
                <c:pt idx="347">
                  <c:v>30444.5</c:v>
                </c:pt>
                <c:pt idx="348">
                  <c:v>30563.1875</c:v>
                </c:pt>
                <c:pt idx="349">
                  <c:v>30681.875</c:v>
                </c:pt>
                <c:pt idx="350">
                  <c:v>30800.5625</c:v>
                </c:pt>
                <c:pt idx="351">
                  <c:v>30919.25</c:v>
                </c:pt>
                <c:pt idx="352">
                  <c:v>31037.9375</c:v>
                </c:pt>
                <c:pt idx="353">
                  <c:v>31156.625</c:v>
                </c:pt>
                <c:pt idx="354">
                  <c:v>31275.3125</c:v>
                </c:pt>
                <c:pt idx="355">
                  <c:v>31394</c:v>
                </c:pt>
                <c:pt idx="356">
                  <c:v>31512.6875</c:v>
                </c:pt>
                <c:pt idx="357">
                  <c:v>31631.375</c:v>
                </c:pt>
                <c:pt idx="358">
                  <c:v>31750.0625</c:v>
                </c:pt>
                <c:pt idx="359">
                  <c:v>31868.75</c:v>
                </c:pt>
                <c:pt idx="360">
                  <c:v>31987.4375</c:v>
                </c:pt>
                <c:pt idx="361">
                  <c:v>32106.125</c:v>
                </c:pt>
                <c:pt idx="362">
                  <c:v>32224.8125</c:v>
                </c:pt>
                <c:pt idx="363">
                  <c:v>32343.5</c:v>
                </c:pt>
                <c:pt idx="364">
                  <c:v>32462.1875</c:v>
                </c:pt>
                <c:pt idx="365">
                  <c:v>32580.875</c:v>
                </c:pt>
                <c:pt idx="366">
                  <c:v>32699.5625</c:v>
                </c:pt>
                <c:pt idx="367">
                  <c:v>32818.25</c:v>
                </c:pt>
                <c:pt idx="368">
                  <c:v>32936.9375</c:v>
                </c:pt>
                <c:pt idx="369">
                  <c:v>33055.625</c:v>
                </c:pt>
                <c:pt idx="370">
                  <c:v>33174.3125</c:v>
                </c:pt>
                <c:pt idx="371">
                  <c:v>33293</c:v>
                </c:pt>
                <c:pt idx="372">
                  <c:v>33411.6875</c:v>
                </c:pt>
                <c:pt idx="373">
                  <c:v>33530.375</c:v>
                </c:pt>
                <c:pt idx="374">
                  <c:v>33649.0625</c:v>
                </c:pt>
                <c:pt idx="375">
                  <c:v>33767.75</c:v>
                </c:pt>
                <c:pt idx="376">
                  <c:v>33886.4375</c:v>
                </c:pt>
                <c:pt idx="377">
                  <c:v>34005.125</c:v>
                </c:pt>
                <c:pt idx="378">
                  <c:v>34123.8125</c:v>
                </c:pt>
                <c:pt idx="379">
                  <c:v>34242.5</c:v>
                </c:pt>
                <c:pt idx="380">
                  <c:v>34361.1875</c:v>
                </c:pt>
                <c:pt idx="381">
                  <c:v>34479.875</c:v>
                </c:pt>
                <c:pt idx="382">
                  <c:v>34598.5625</c:v>
                </c:pt>
                <c:pt idx="383">
                  <c:v>34717.25</c:v>
                </c:pt>
                <c:pt idx="384">
                  <c:v>34835.9375</c:v>
                </c:pt>
                <c:pt idx="385">
                  <c:v>34954.625</c:v>
                </c:pt>
                <c:pt idx="386">
                  <c:v>35073.3125</c:v>
                </c:pt>
                <c:pt idx="387">
                  <c:v>35192</c:v>
                </c:pt>
                <c:pt idx="388">
                  <c:v>35310.6875</c:v>
                </c:pt>
                <c:pt idx="389">
                  <c:v>35429.375</c:v>
                </c:pt>
                <c:pt idx="390">
                  <c:v>35548.0625</c:v>
                </c:pt>
                <c:pt idx="391">
                  <c:v>35666.75</c:v>
                </c:pt>
                <c:pt idx="392">
                  <c:v>35785.4375</c:v>
                </c:pt>
                <c:pt idx="393">
                  <c:v>35904.125</c:v>
                </c:pt>
                <c:pt idx="394">
                  <c:v>36022.8125</c:v>
                </c:pt>
                <c:pt idx="395">
                  <c:v>36141.5</c:v>
                </c:pt>
                <c:pt idx="396">
                  <c:v>36260.1875</c:v>
                </c:pt>
                <c:pt idx="397">
                  <c:v>36378.875</c:v>
                </c:pt>
                <c:pt idx="398">
                  <c:v>36497.5625</c:v>
                </c:pt>
                <c:pt idx="399">
                  <c:v>36616.25</c:v>
                </c:pt>
                <c:pt idx="400">
                  <c:v>36734.9375</c:v>
                </c:pt>
                <c:pt idx="401">
                  <c:v>36853.625</c:v>
                </c:pt>
                <c:pt idx="402">
                  <c:v>36972.3125</c:v>
                </c:pt>
                <c:pt idx="403">
                  <c:v>37091</c:v>
                </c:pt>
                <c:pt idx="404">
                  <c:v>37209.6875</c:v>
                </c:pt>
                <c:pt idx="405">
                  <c:v>37328.375</c:v>
                </c:pt>
                <c:pt idx="406">
                  <c:v>37447.0625</c:v>
                </c:pt>
                <c:pt idx="407">
                  <c:v>37565.75</c:v>
                </c:pt>
                <c:pt idx="408">
                  <c:v>37684.4375</c:v>
                </c:pt>
                <c:pt idx="409">
                  <c:v>37803.125</c:v>
                </c:pt>
                <c:pt idx="410">
                  <c:v>37921.8125</c:v>
                </c:pt>
                <c:pt idx="411">
                  <c:v>38040.5</c:v>
                </c:pt>
                <c:pt idx="412">
                  <c:v>38159.1875</c:v>
                </c:pt>
                <c:pt idx="413">
                  <c:v>38277.875</c:v>
                </c:pt>
                <c:pt idx="414">
                  <c:v>38396.5625</c:v>
                </c:pt>
                <c:pt idx="415">
                  <c:v>38515.25</c:v>
                </c:pt>
                <c:pt idx="416">
                  <c:v>38633.9375</c:v>
                </c:pt>
                <c:pt idx="417">
                  <c:v>38752.625</c:v>
                </c:pt>
                <c:pt idx="418">
                  <c:v>38871.3125</c:v>
                </c:pt>
                <c:pt idx="419">
                  <c:v>38990</c:v>
                </c:pt>
                <c:pt idx="420">
                  <c:v>39108.6875</c:v>
                </c:pt>
                <c:pt idx="421">
                  <c:v>39227.375</c:v>
                </c:pt>
                <c:pt idx="422">
                  <c:v>39346.0625</c:v>
                </c:pt>
                <c:pt idx="423">
                  <c:v>39464.75</c:v>
                </c:pt>
                <c:pt idx="424">
                  <c:v>39583.4375</c:v>
                </c:pt>
                <c:pt idx="425">
                  <c:v>39702.125</c:v>
                </c:pt>
                <c:pt idx="426">
                  <c:v>39820.8125</c:v>
                </c:pt>
                <c:pt idx="427">
                  <c:v>39939.5</c:v>
                </c:pt>
                <c:pt idx="428">
                  <c:v>40058.1875</c:v>
                </c:pt>
                <c:pt idx="429">
                  <c:v>40176.875</c:v>
                </c:pt>
                <c:pt idx="430">
                  <c:v>40295.5625</c:v>
                </c:pt>
                <c:pt idx="431">
                  <c:v>40414.25</c:v>
                </c:pt>
                <c:pt idx="432">
                  <c:v>40532.9375</c:v>
                </c:pt>
                <c:pt idx="433">
                  <c:v>40651.625</c:v>
                </c:pt>
                <c:pt idx="434">
                  <c:v>40770.3125</c:v>
                </c:pt>
                <c:pt idx="435">
                  <c:v>40889</c:v>
                </c:pt>
                <c:pt idx="436">
                  <c:v>41007.6875</c:v>
                </c:pt>
                <c:pt idx="437">
                  <c:v>41126.375</c:v>
                </c:pt>
                <c:pt idx="438">
                  <c:v>41245.0625</c:v>
                </c:pt>
                <c:pt idx="439">
                  <c:v>41363.75</c:v>
                </c:pt>
                <c:pt idx="440">
                  <c:v>41482.4375</c:v>
                </c:pt>
                <c:pt idx="441">
                  <c:v>41601.125</c:v>
                </c:pt>
                <c:pt idx="442">
                  <c:v>41719.8125</c:v>
                </c:pt>
                <c:pt idx="443">
                  <c:v>41838.5</c:v>
                </c:pt>
                <c:pt idx="444">
                  <c:v>41957.1875</c:v>
                </c:pt>
                <c:pt idx="445">
                  <c:v>42075.875</c:v>
                </c:pt>
                <c:pt idx="446">
                  <c:v>42194.5625</c:v>
                </c:pt>
                <c:pt idx="447">
                  <c:v>42313.25</c:v>
                </c:pt>
                <c:pt idx="448">
                  <c:v>42431.9375</c:v>
                </c:pt>
                <c:pt idx="449">
                  <c:v>42550.625</c:v>
                </c:pt>
                <c:pt idx="450">
                  <c:v>42669.3125</c:v>
                </c:pt>
                <c:pt idx="451">
                  <c:v>42788</c:v>
                </c:pt>
                <c:pt idx="452">
                  <c:v>42906.6875</c:v>
                </c:pt>
                <c:pt idx="453">
                  <c:v>43025.375</c:v>
                </c:pt>
                <c:pt idx="454">
                  <c:v>43144.0625</c:v>
                </c:pt>
                <c:pt idx="455">
                  <c:v>43262.75</c:v>
                </c:pt>
                <c:pt idx="456">
                  <c:v>43381.4375</c:v>
                </c:pt>
                <c:pt idx="457">
                  <c:v>43500.125</c:v>
                </c:pt>
                <c:pt idx="458">
                  <c:v>43618.8125</c:v>
                </c:pt>
                <c:pt idx="459">
                  <c:v>43737.5</c:v>
                </c:pt>
                <c:pt idx="460">
                  <c:v>43856.1875</c:v>
                </c:pt>
                <c:pt idx="461">
                  <c:v>43974.875</c:v>
                </c:pt>
                <c:pt idx="462">
                  <c:v>44093.5625</c:v>
                </c:pt>
                <c:pt idx="463">
                  <c:v>44212.25</c:v>
                </c:pt>
                <c:pt idx="464">
                  <c:v>44330.9375</c:v>
                </c:pt>
                <c:pt idx="465">
                  <c:v>44449.625</c:v>
                </c:pt>
                <c:pt idx="466">
                  <c:v>44568.3125</c:v>
                </c:pt>
                <c:pt idx="467">
                  <c:v>44687</c:v>
                </c:pt>
                <c:pt idx="468">
                  <c:v>44805.6875</c:v>
                </c:pt>
                <c:pt idx="469">
                  <c:v>44924.375</c:v>
                </c:pt>
                <c:pt idx="470">
                  <c:v>45043.0625</c:v>
                </c:pt>
                <c:pt idx="471">
                  <c:v>45161.75</c:v>
                </c:pt>
                <c:pt idx="472">
                  <c:v>45280.4375</c:v>
                </c:pt>
                <c:pt idx="473">
                  <c:v>45399.125</c:v>
                </c:pt>
                <c:pt idx="474">
                  <c:v>45517.8125</c:v>
                </c:pt>
                <c:pt idx="475">
                  <c:v>45636.5</c:v>
                </c:pt>
                <c:pt idx="476">
                  <c:v>45755.1875</c:v>
                </c:pt>
                <c:pt idx="477">
                  <c:v>45873.875</c:v>
                </c:pt>
                <c:pt idx="478">
                  <c:v>45992.5625</c:v>
                </c:pt>
                <c:pt idx="479">
                  <c:v>46111.25</c:v>
                </c:pt>
                <c:pt idx="480">
                  <c:v>46229.9375</c:v>
                </c:pt>
                <c:pt idx="481">
                  <c:v>46348.625</c:v>
                </c:pt>
                <c:pt idx="482">
                  <c:v>46467.3125</c:v>
                </c:pt>
                <c:pt idx="483">
                  <c:v>46586</c:v>
                </c:pt>
                <c:pt idx="484">
                  <c:v>46704.6875</c:v>
                </c:pt>
                <c:pt idx="485">
                  <c:v>46823.375</c:v>
                </c:pt>
                <c:pt idx="486">
                  <c:v>46942.0625</c:v>
                </c:pt>
                <c:pt idx="487">
                  <c:v>47060.75</c:v>
                </c:pt>
                <c:pt idx="488">
                  <c:v>47179.4375</c:v>
                </c:pt>
                <c:pt idx="489">
                  <c:v>47298.125</c:v>
                </c:pt>
                <c:pt idx="490">
                  <c:v>47416.8125</c:v>
                </c:pt>
                <c:pt idx="491">
                  <c:v>47535.5</c:v>
                </c:pt>
                <c:pt idx="492">
                  <c:v>47654.1875</c:v>
                </c:pt>
                <c:pt idx="493">
                  <c:v>47772.875</c:v>
                </c:pt>
                <c:pt idx="494">
                  <c:v>47891.5625</c:v>
                </c:pt>
                <c:pt idx="495">
                  <c:v>48010.25</c:v>
                </c:pt>
                <c:pt idx="496">
                  <c:v>48128.9375</c:v>
                </c:pt>
                <c:pt idx="497">
                  <c:v>48247.625</c:v>
                </c:pt>
                <c:pt idx="498">
                  <c:v>48366.3125</c:v>
                </c:pt>
                <c:pt idx="499">
                  <c:v>48485</c:v>
                </c:pt>
              </c:numCache>
            </c:numRef>
          </c:xVal>
          <c:yVal>
            <c:numRef>
              <c:f>'Population Mean'!$O$20:$O$519</c:f>
              <c:numCache>
                <c:formatCode>_("$"* #,##0.00_);_("$"* \(#,##0.00\);_("$"* "-"??_);_(@_)</c:formatCode>
                <c:ptCount val="500"/>
                <c:pt idx="0">
                  <c:v>4.2347577875327725E-11</c:v>
                </c:pt>
                <c:pt idx="1">
                  <c:v>4.6849144261896984E-11</c:v>
                </c:pt>
                <c:pt idx="2">
                  <c:v>5.1859966646292144E-11</c:v>
                </c:pt>
                <c:pt idx="3">
                  <c:v>5.7441137341565766E-11</c:v>
                </c:pt>
                <c:pt idx="4">
                  <c:v>6.3661495277651192E-11</c:v>
                </c:pt>
                <c:pt idx="5">
                  <c:v>7.0598661240551686E-11</c:v>
                </c:pt>
                <c:pt idx="6">
                  <c:v>7.8340218526868524E-11</c:v>
                </c:pt>
                <c:pt idx="7">
                  <c:v>8.6985060430310256E-11</c:v>
                </c:pt>
                <c:pt idx="8">
                  <c:v>9.6644929276486086E-11</c:v>
                </c:pt>
                <c:pt idx="9">
                  <c:v>1.074461755525949E-10</c:v>
                </c:pt>
                <c:pt idx="10">
                  <c:v>1.195317701286872E-10</c:v>
                </c:pt>
                <c:pt idx="11">
                  <c:v>1.3306360774109569E-10</c:v>
                </c:pt>
                <c:pt idx="12">
                  <c:v>1.4822514592937702E-10</c:v>
                </c:pt>
                <c:pt idx="13">
                  <c:v>1.6522443062984133E-10</c:v>
                </c:pt>
                <c:pt idx="14">
                  <c:v>1.8429756780148536E-10</c:v>
                </c:pt>
                <c:pt idx="15">
                  <c:v>2.0571270999393788E-10</c:v>
                </c:pt>
                <c:pt idx="16">
                  <c:v>2.2977463789782812E-10</c:v>
                </c:pt>
                <c:pt idx="17">
                  <c:v>2.5683002992484895E-10</c:v>
                </c:pt>
                <c:pt idx="18">
                  <c:v>2.8727352807593777E-10</c:v>
                </c:pt>
                <c:pt idx="19">
                  <c:v>3.215547261613242E-10</c:v>
                </c:pt>
                <c:pt idx="20">
                  <c:v>3.6018622729538878E-10</c:v>
                </c:pt>
                <c:pt idx="21">
                  <c:v>4.0375294204782276E-10</c:v>
                </c:pt>
                <c:pt idx="22">
                  <c:v>4.5292282733701746E-10</c:v>
                </c:pt>
                <c:pt idx="23">
                  <c:v>5.0845929986794134E-10</c:v>
                </c:pt>
                <c:pt idx="24">
                  <c:v>5.7123559755623594E-10</c:v>
                </c:pt>
                <c:pt idx="25">
                  <c:v>6.4225140902545117E-10</c:v>
                </c:pt>
                <c:pt idx="26">
                  <c:v>7.2265214620154366E-10</c:v>
                </c:pt>
                <c:pt idx="27">
                  <c:v>8.1375129979235369E-10</c:v>
                </c:pt>
                <c:pt idx="28">
                  <c:v>9.1705639385706749E-10</c:v>
                </c:pt>
                <c:pt idx="29">
                  <c:v>1.0342991459206519E-9</c:v>
                </c:pt>
                <c:pt idx="30">
                  <c:v>1.1674705457740088E-9</c:v>
                </c:pt>
                <c:pt idx="31">
                  <c:v>1.3188616923340663E-9</c:v>
                </c:pt>
                <c:pt idx="32">
                  <c:v>1.4911113774390639E-9</c:v>
                </c:pt>
                <c:pt idx="33">
                  <c:v>1.6872615826779185E-9</c:v>
                </c:pt>
                <c:pt idx="34">
                  <c:v>1.9108222656416546E-9</c:v>
                </c:pt>
                <c:pt idx="35">
                  <c:v>2.1658470617423824E-9</c:v>
                </c:pt>
                <c:pt idx="36">
                  <c:v>2.4570218246625773E-9</c:v>
                </c:pt>
                <c:pt idx="37">
                  <c:v>2.7897682818224639E-9</c:v>
                </c:pt>
                <c:pt idx="38">
                  <c:v>3.1703655020996726E-9</c:v>
                </c:pt>
                <c:pt idx="39">
                  <c:v>3.6060923747991244E-9</c:v>
                </c:pt>
                <c:pt idx="40">
                  <c:v>4.1053948976857781E-9</c:v>
                </c:pt>
                <c:pt idx="41">
                  <c:v>4.6780827872261944E-9</c:v>
                </c:pt>
                <c:pt idx="42">
                  <c:v>5.3355607795436063E-9</c:v>
                </c:pt>
                <c:pt idx="43">
                  <c:v>6.0911010143847111E-9</c:v>
                </c:pt>
                <c:pt idx="44">
                  <c:v>6.960164120989154E-9</c:v>
                </c:pt>
                <c:pt idx="45">
                  <c:v>7.9607780957583151E-9</c:v>
                </c:pt>
                <c:pt idx="46">
                  <c:v>9.113985827467482E-9</c:v>
                </c:pt>
                <c:pt idx="47">
                  <c:v>1.0444374247629881E-8</c:v>
                </c:pt>
                <c:pt idx="48">
                  <c:v>1.198070063577582E-8</c:v>
                </c:pt>
                <c:pt idx="49">
                  <c:v>1.3756634682106167E-8</c:v>
                </c:pt>
                <c:pt idx="50">
                  <c:v>1.5811638613006036E-8</c:v>
                </c:pt>
                <c:pt idx="51">
                  <c:v>1.819201215189397E-8</c:v>
                </c:pt>
                <c:pt idx="52">
                  <c:v>2.0952134481654113E-8</c:v>
                </c:pt>
                <c:pt idx="53">
                  <c:v>2.415594189402421E-8</c:v>
                </c:pt>
                <c:pt idx="54">
                  <c:v>2.7878687698101299E-8</c:v>
                </c:pt>
                <c:pt idx="55">
                  <c:v>3.2209040510564204E-8</c:v>
                </c:pt>
                <c:pt idx="56">
                  <c:v>3.7251588626110247E-8</c:v>
                </c:pt>
                <c:pt idx="57">
                  <c:v>4.312983221059112E-8</c:v>
                </c:pt>
                <c:pt idx="58">
                  <c:v>4.998976211327808E-8</c:v>
                </c:pt>
                <c:pt idx="59">
                  <c:v>5.800414482245908E-8</c:v>
                </c:pt>
                <c:pt idx="60">
                  <c:v>6.7377658304129998E-8</c:v>
                </c:pt>
                <c:pt idx="61">
                  <c:v>7.8353054165332809E-8</c:v>
                </c:pt>
                <c:pt idx="62">
                  <c:v>9.1218558997447949E-8</c:v>
                </c:pt>
                <c:pt idx="63">
                  <c:v>1.0631677338596481E-7</c:v>
                </c:pt>
                <c:pt idx="64">
                  <c:v>1.2405538277210149E-7</c:v>
                </c:pt>
                <c:pt idx="65">
                  <c:v>1.4492006239287841E-7</c:v>
                </c:pt>
                <c:pt idx="66">
                  <c:v>1.6949004170803019E-7</c:v>
                </c:pt>
                <c:pt idx="67">
                  <c:v>1.9845689548766821E-7</c:v>
                </c:pt>
                <c:pt idx="68">
                  <c:v>2.3264725332198909E-7</c:v>
                </c:pt>
                <c:pt idx="69">
                  <c:v>2.7305027194169206E-7</c:v>
                </c:pt>
                <c:pt idx="70">
                  <c:v>3.2085090183045117E-7</c:v>
                </c:pt>
                <c:pt idx="71">
                  <c:v>3.7747020908170863E-7</c:v>
                </c:pt>
                <c:pt idx="72">
                  <c:v>4.4461429504519241E-7</c:v>
                </c:pt>
                <c:pt idx="73">
                  <c:v>5.2433370202179889E-7</c:v>
                </c:pt>
                <c:pt idx="74">
                  <c:v>6.1909561786795404E-7</c:v>
                </c:pt>
                <c:pt idx="75">
                  <c:v>7.3187171403531643E-7</c:v>
                </c:pt>
                <c:pt idx="76">
                  <c:v>8.6624509264906054E-7</c:v>
                </c:pt>
                <c:pt idx="77">
                  <c:v>1.0265406061873531E-6</c:v>
                </c:pt>
                <c:pt idx="78">
                  <c:v>1.2179837818940695E-6</c:v>
                </c:pt>
                <c:pt idx="79">
                  <c:v>1.4468947736091591E-6</c:v>
                </c:pt>
                <c:pt idx="80">
                  <c:v>1.720925226916292E-6</c:v>
                </c:pt>
                <c:pt idx="81">
                  <c:v>2.0493477413684647E-6</c:v>
                </c:pt>
                <c:pt idx="82">
                  <c:v>2.4434098217263029E-6</c:v>
                </c:pt>
                <c:pt idx="83">
                  <c:v>2.9167669207955452E-6</c:v>
                </c:pt>
                <c:pt idx="84">
                  <c:v>3.4860125015477979E-6</c:v>
                </c:pt>
                <c:pt idx="85">
                  <c:v>4.1713271213593899E-6</c:v>
                </c:pt>
                <c:pt idx="86">
                  <c:v>4.9972735300518205E-6</c:v>
                </c:pt>
                <c:pt idx="87">
                  <c:v>5.9937708726137045E-6</c:v>
                </c:pt>
                <c:pt idx="88">
                  <c:v>7.197288532147216E-6</c:v>
                </c:pt>
                <c:pt idx="89">
                  <c:v>8.6523092181793054E-6</c:v>
                </c:pt>
                <c:pt idx="90">
                  <c:v>1.0413121929849311E-5</c:v>
                </c:pt>
                <c:pt idx="91">
                  <c:v>1.2546018788634224E-5</c:v>
                </c:pt>
                <c:pt idx="92">
                  <c:v>1.5131985888318345E-5</c:v>
                </c:pt>
                <c:pt idx="93">
                  <c:v>1.8269997762208301E-5</c:v>
                </c:pt>
                <c:pt idx="94">
                  <c:v>2.208104839469497E-5</c:v>
                </c:pt>
                <c:pt idx="95">
                  <c:v>2.6713079540768808E-5</c:v>
                </c:pt>
                <c:pt idx="96">
                  <c:v>3.234700014354702E-5</c:v>
                </c:pt>
                <c:pt idx="97">
                  <c:v>3.9204029558220115E-5</c:v>
                </c:pt>
                <c:pt idx="98">
                  <c:v>4.7554642783237524E-5</c:v>
                </c:pt>
                <c:pt idx="99">
                  <c:v>5.7729448564357386E-5</c:v>
                </c:pt>
                <c:pt idx="100">
                  <c:v>7.0132391493656814E-5</c:v>
                </c:pt>
                <c:pt idx="101">
                  <c:v>8.5256737177297773E-5</c:v>
                </c:pt>
                <c:pt idx="102">
                  <c:v>1.0370437479040396E-4</c:v>
                </c:pt>
                <c:pt idx="103">
                  <c:v>1.2620905270832578E-4</c:v>
                </c:pt>
                <c:pt idx="104">
                  <c:v>1.5366424812849141E-4</c:v>
                </c:pt>
                <c:pt idx="105">
                  <c:v>1.8715645685650489E-4</c:v>
                </c:pt>
                <c:pt idx="106">
                  <c:v>2.2800476880300224E-4</c:v>
                </c:pt>
                <c:pt idx="107">
                  <c:v>2.7780765952415266E-4</c:v>
                </c:pt>
                <c:pt idx="108">
                  <c:v>3.3849796606316392E-4</c:v>
                </c:pt>
                <c:pt idx="109">
                  <c:v>4.1240700966532686E-4</c:v>
                </c:pt>
                <c:pt idx="110">
                  <c:v>5.0233875647836797E-4</c:v>
                </c:pt>
                <c:pt idx="111">
                  <c:v>6.1165474162229775E-4</c:v>
                </c:pt>
                <c:pt idx="112">
                  <c:v>7.4437018649058345E-4</c:v>
                </c:pt>
                <c:pt idx="113">
                  <c:v>9.0526127097188521E-4</c:v>
                </c:pt>
                <c:pt idx="114">
                  <c:v>1.0999828317304352E-3</c:v>
                </c:pt>
                <c:pt idx="115">
                  <c:v>1.335194789791435E-3</c:v>
                </c:pt>
                <c:pt idx="116">
                  <c:v>1.6186943086171765E-3</c:v>
                </c:pt>
                <c:pt idx="117">
                  <c:v>1.9595489946714652E-3</c:v>
                </c:pt>
                <c:pt idx="118">
                  <c:v>2.3682243358588021E-3</c:v>
                </c:pt>
                <c:pt idx="119">
                  <c:v>2.8566960140070522E-3</c:v>
                </c:pt>
                <c:pt idx="120">
                  <c:v>3.4385347521649241E-3</c:v>
                </c:pt>
                <c:pt idx="121">
                  <c:v>4.1289480543498566E-3</c:v>
                </c:pt>
                <c:pt idx="122">
                  <c:v>4.9447597383467413E-3</c:v>
                </c:pt>
                <c:pt idx="123">
                  <c:v>5.9043048346217198E-3</c:v>
                </c:pt>
                <c:pt idx="124">
                  <c:v>7.0272146404726787E-3</c:v>
                </c:pt>
                <c:pt idx="125">
                  <c:v>8.3340650353761619E-3</c:v>
                </c:pt>
                <c:pt idx="126">
                  <c:v>9.8458612772939977E-3</c:v>
                </c:pt>
                <c:pt idx="127">
                  <c:v>1.158333521594053E-2</c:v>
                </c:pt>
                <c:pt idx="128">
                  <c:v>1.3566037027432892E-2</c:v>
                </c:pt>
                <c:pt idx="129">
                  <c:v>1.581121398135981E-2</c:v>
                </c:pt>
                <c:pt idx="130">
                  <c:v>1.8332483964237062E-2</c:v>
                </c:pt>
                <c:pt idx="131">
                  <c:v>2.1138331657990776E-2</c:v>
                </c:pt>
                <c:pt idx="132">
                  <c:v>2.4230479933866761E-2</c:v>
                </c:pt>
                <c:pt idx="133">
                  <c:v>2.7602216859429998E-2</c:v>
                </c:pt>
                <c:pt idx="134">
                  <c:v>3.1236787433176608E-2</c:v>
                </c:pt>
                <c:pt idx="135">
                  <c:v>3.5105985449734436E-2</c:v>
                </c:pt>
                <c:pt idx="136">
                  <c:v>3.9169100592212236E-2</c:v>
                </c:pt>
                <c:pt idx="137">
                  <c:v>4.3372384304733669E-2</c:v>
                </c:pt>
                <c:pt idx="138">
                  <c:v>4.7649190724802004E-2</c:v>
                </c:pt>
                <c:pt idx="139">
                  <c:v>5.1920922436279104E-2</c:v>
                </c:pt>
                <c:pt idx="140">
                  <c:v>5.6098863424516865E-2</c:v>
                </c:pt>
                <c:pt idx="141">
                  <c:v>6.0086914509397238E-2</c:v>
                </c:pt>
                <c:pt idx="142">
                  <c:v>6.3785164139965045E-2</c:v>
                </c:pt>
                <c:pt idx="143">
                  <c:v>6.7094137557384637E-2</c:v>
                </c:pt>
                <c:pt idx="144">
                  <c:v>6.9919480531901002E-2</c:v>
                </c:pt>
                <c:pt idx="145">
                  <c:v>7.2176762184401333E-2</c:v>
                </c:pt>
                <c:pt idx="146">
                  <c:v>7.3796036467833281E-2</c:v>
                </c:pt>
                <c:pt idx="147">
                  <c:v>7.4725792883719555E-2</c:v>
                </c:pt>
                <c:pt idx="148">
                  <c:v>7.4935958706648487E-2</c:v>
                </c:pt>
                <c:pt idx="149">
                  <c:v>7.4419686418106479E-2</c:v>
                </c:pt>
                <c:pt idx="150">
                  <c:v>7.3193764182299836E-2</c:v>
                </c:pt>
                <c:pt idx="151">
                  <c:v>7.1297611759668422E-2</c:v>
                </c:pt>
                <c:pt idx="152">
                  <c:v>6.879095360650811E-2</c:v>
                </c:pt>
                <c:pt idx="153">
                  <c:v>6.5750378609545246E-2</c:v>
                </c:pt>
                <c:pt idx="154">
                  <c:v>6.2265087450121714E-2</c:v>
                </c:pt>
                <c:pt idx="155">
                  <c:v>5.8432183754242084E-2</c:v>
                </c:pt>
                <c:pt idx="156">
                  <c:v>5.4351879461431496E-2</c:v>
                </c:pt>
                <c:pt idx="157">
                  <c:v>5.01229597937769E-2</c:v>
                </c:pt>
                <c:pt idx="158">
                  <c:v>4.5838795659043363E-2</c:v>
                </c:pt>
                <c:pt idx="159">
                  <c:v>4.1584111756755915E-2</c:v>
                </c:pt>
                <c:pt idx="160">
                  <c:v>3.7432629136553208E-2</c:v>
                </c:pt>
                <c:pt idx="161">
                  <c:v>3.3445613091525384E-2</c:v>
                </c:pt>
                <c:pt idx="162">
                  <c:v>2.9671280569766978E-2</c:v>
                </c:pt>
                <c:pt idx="163">
                  <c:v>2.6144962169982855E-2</c:v>
                </c:pt>
                <c:pt idx="164">
                  <c:v>2.288987525530084E-2</c:v>
                </c:pt>
                <c:pt idx="165">
                  <c:v>1.991834665654324E-2</c:v>
                </c:pt>
                <c:pt idx="166">
                  <c:v>1.7233323311993121E-2</c:v>
                </c:pt>
                <c:pt idx="167">
                  <c:v>1.4830022966596523E-2</c:v>
                </c:pt>
                <c:pt idx="168">
                  <c:v>1.2697600082710148E-2</c:v>
                </c:pt>
                <c:pt idx="169">
                  <c:v>1.0820729893155967E-2</c:v>
                </c:pt>
                <c:pt idx="170">
                  <c:v>9.1810422189460006E-3</c:v>
                </c:pt>
                <c:pt idx="171">
                  <c:v>7.7583633910729422E-3</c:v>
                </c:pt>
                <c:pt idx="172">
                  <c:v>6.5317474898057837E-3</c:v>
                </c:pt>
                <c:pt idx="173">
                  <c:v>5.480296210552571E-3</c:v>
                </c:pt>
                <c:pt idx="174">
                  <c:v>4.5837798007842823E-3</c:v>
                </c:pt>
                <c:pt idx="175">
                  <c:v>3.8230800432740297E-3</c:v>
                </c:pt>
                <c:pt idx="176">
                  <c:v>3.1804808687992958E-3</c:v>
                </c:pt>
                <c:pt idx="177">
                  <c:v>2.6398336955603119E-3</c:v>
                </c:pt>
                <c:pt idx="178">
                  <c:v>2.1866238544789862E-3</c:v>
                </c:pt>
                <c:pt idx="179">
                  <c:v>1.8079622342592749E-3</c:v>
                </c:pt>
                <c:pt idx="180">
                  <c:v>1.492523207009544E-3</c:v>
                </c:pt>
                <c:pt idx="181">
                  <c:v>1.2304464704588902E-3</c:v>
                </c:pt>
                <c:pt idx="182">
                  <c:v>1.013217023064561E-3</c:v>
                </c:pt>
                <c:pt idx="183">
                  <c:v>8.3353430787225236E-4</c:v>
                </c:pt>
                <c:pt idx="184">
                  <c:v>6.8517875466722611E-4</c:v>
                </c:pt>
                <c:pt idx="185">
                  <c:v>5.6288157726602783E-4</c:v>
                </c:pt>
                <c:pt idx="186">
                  <c:v>4.6220175033473421E-4</c:v>
                </c:pt>
                <c:pt idx="187">
                  <c:v>3.7941257031792741E-4</c:v>
                </c:pt>
                <c:pt idx="188">
                  <c:v>3.1139905097576914E-4</c:v>
                </c:pt>
                <c:pt idx="189">
                  <c:v>2.5556656018754786E-4</c:v>
                </c:pt>
                <c:pt idx="190">
                  <c:v>2.0976051450649624E-4</c:v>
                </c:pt>
                <c:pt idx="191">
                  <c:v>1.7219655838041081E-4</c:v>
                </c:pt>
                <c:pt idx="192">
                  <c:v>1.4140041904997513E-4</c:v>
                </c:pt>
                <c:pt idx="193">
                  <c:v>1.161565061371661E-4</c:v>
                </c:pt>
                <c:pt idx="194">
                  <c:v>9.5464284342705596E-5</c:v>
                </c:pt>
                <c:pt idx="195">
                  <c:v>7.8501462774882569E-5</c:v>
                </c:pt>
                <c:pt idx="196">
                  <c:v>6.4593095461806804E-5</c:v>
                </c:pt>
                <c:pt idx="197">
                  <c:v>5.3185759817386824E-5</c:v>
                </c:pt>
                <c:pt idx="198">
                  <c:v>4.3826062576690639E-5</c:v>
                </c:pt>
                <c:pt idx="199">
                  <c:v>3.6142808543360161E-5</c:v>
                </c:pt>
                <c:pt idx="200">
                  <c:v>2.983225145802848E-5</c:v>
                </c:pt>
                <c:pt idx="201">
                  <c:v>2.4645925282396064E-5</c:v>
                </c:pt>
                <c:pt idx="202">
                  <c:v>2.0380626449267858E-5</c:v>
                </c:pt>
                <c:pt idx="203">
                  <c:v>1.6870182348305285E-5</c:v>
                </c:pt>
                <c:pt idx="204">
                  <c:v>1.3978698329419892E-5</c:v>
                </c:pt>
                <c:pt idx="205">
                  <c:v>1.1595025078858789E-5</c:v>
                </c:pt>
                <c:pt idx="206">
                  <c:v>9.6282308603701239E-6</c:v>
                </c:pt>
                <c:pt idx="207">
                  <c:v>8.0038994559883392E-6</c:v>
                </c:pt>
                <c:pt idx="208">
                  <c:v>6.6611053939347187E-6</c:v>
                </c:pt>
                <c:pt idx="209">
                  <c:v>5.5499438980088911E-6</c:v>
                </c:pt>
                <c:pt idx="210">
                  <c:v>4.6295146129970988E-6</c:v>
                </c:pt>
                <c:pt idx="211">
                  <c:v>3.8662761523422517E-6</c:v>
                </c:pt>
                <c:pt idx="212">
                  <c:v>3.2327034277246369E-6</c:v>
                </c:pt>
                <c:pt idx="213">
                  <c:v>2.7061920528925754E-6</c:v>
                </c:pt>
                <c:pt idx="214">
                  <c:v>2.2681642621869003E-6</c:v>
                </c:pt>
                <c:pt idx="215">
                  <c:v>1.9033391334133398E-6</c:v>
                </c:pt>
                <c:pt idx="216">
                  <c:v>1.59913675135126E-6</c:v>
                </c:pt>
                <c:pt idx="217">
                  <c:v>1.3451915492623812E-6</c:v>
                </c:pt>
                <c:pt idx="218">
                  <c:v>1.1329546470983942E-6</c:v>
                </c:pt>
                <c:pt idx="219">
                  <c:v>9.5536874789026172E-7</c:v>
                </c:pt>
                <c:pt idx="220">
                  <c:v>8.06602201475215E-7</c:v>
                </c:pt>
                <c:pt idx="221">
                  <c:v>6.8183133106192173E-7</c:v>
                </c:pt>
                <c:pt idx="222">
                  <c:v>5.7706214551256352E-7</c:v>
                </c:pt>
                <c:pt idx="223">
                  <c:v>4.8898420423881817E-7</c:v>
                </c:pt>
                <c:pt idx="224">
                  <c:v>4.1485074575575709E-7</c:v>
                </c:pt>
                <c:pt idx="225">
                  <c:v>3.5238028228690155E-7</c:v>
                </c:pt>
                <c:pt idx="226">
                  <c:v>2.9967574766143201E-7</c:v>
                </c:pt>
                <c:pt idx="227">
                  <c:v>2.5515801116426928E-7</c:v>
                </c:pt>
                <c:pt idx="228">
                  <c:v>2.1751115619750294E-7</c:v>
                </c:pt>
                <c:pt idx="229">
                  <c:v>1.8563739978549876E-7</c:v>
                </c:pt>
                <c:pt idx="230">
                  <c:v>1.5861992197496733E-7</c:v>
                </c:pt>
                <c:pt idx="231">
                  <c:v>1.3569218526576776E-7</c:v>
                </c:pt>
                <c:pt idx="232">
                  <c:v>1.1621258699801018E-7</c:v>
                </c:pt>
                <c:pt idx="233">
                  <c:v>9.964349978464071E-8</c:v>
                </c:pt>
                <c:pt idx="234">
                  <c:v>8.5533918836588896E-8</c:v>
                </c:pt>
                <c:pt idx="235">
                  <c:v>7.3505083464375787E-8</c:v>
                </c:pt>
                <c:pt idx="236">
                  <c:v>6.3238550507271896E-8</c:v>
                </c:pt>
                <c:pt idx="237">
                  <c:v>5.4466291032895242E-8</c:v>
                </c:pt>
                <c:pt idx="238">
                  <c:v>4.6962459032684478E-8</c:v>
                </c:pt>
                <c:pt idx="239">
                  <c:v>4.0536541345836952E-8</c:v>
                </c:pt>
                <c:pt idx="240">
                  <c:v>3.5027653444430484E-8</c:v>
                </c:pt>
                <c:pt idx="241">
                  <c:v>3.0299781683673643E-8</c:v>
                </c:pt>
                <c:pt idx="242">
                  <c:v>2.6237812922325077E-8</c:v>
                </c:pt>
                <c:pt idx="243">
                  <c:v>2.2744217176295933E-8</c:v>
                </c:pt>
                <c:pt idx="244">
                  <c:v>1.9736271505976788E-8</c:v>
                </c:pt>
                <c:pt idx="245">
                  <c:v>1.7143737096603218E-8</c:v>
                </c:pt>
                <c:pt idx="246">
                  <c:v>1.4906911371959097E-8</c:v>
                </c:pt>
                <c:pt idx="247">
                  <c:v>1.2974992746883629E-8</c:v>
                </c:pt>
                <c:pt idx="248">
                  <c:v>1.1304708391612905E-8</c:v>
                </c:pt>
                <c:pt idx="249">
                  <c:v>9.859159932901207E-9</c:v>
                </c:pt>
                <c:pt idx="250">
                  <c:v>8.6068510096737327E-9</c:v>
                </c:pt>
                <c:pt idx="251">
                  <c:v>7.5208688166128468E-9</c:v>
                </c:pt>
                <c:pt idx="252">
                  <c:v>6.5781938785036687E-9</c:v>
                </c:pt>
                <c:pt idx="253">
                  <c:v>5.7591159619008181E-9</c:v>
                </c:pt>
                <c:pt idx="254">
                  <c:v>5.0467414691723889E-9</c:v>
                </c:pt>
                <c:pt idx="255">
                  <c:v>4.4265768828211094E-9</c:v>
                </c:pt>
                <c:pt idx="256">
                  <c:v>3.8861748263840923E-9</c:v>
                </c:pt>
                <c:pt idx="257">
                  <c:v>3.4148349703500003E-9</c:v>
                </c:pt>
                <c:pt idx="258">
                  <c:v>3.0033494580194997E-9</c:v>
                </c:pt>
                <c:pt idx="259">
                  <c:v>2.6437875222384832E-9</c:v>
                </c:pt>
                <c:pt idx="260">
                  <c:v>2.329311410420587E-9</c:v>
                </c:pt>
                <c:pt idx="261">
                  <c:v>2.0540199541230209E-9</c:v>
                </c:pt>
                <c:pt idx="262">
                  <c:v>1.8128161194397308E-9</c:v>
                </c:pt>
                <c:pt idx="263">
                  <c:v>1.6012927650521647E-9</c:v>
                </c:pt>
                <c:pt idx="264">
                  <c:v>1.4156359418038278E-9</c:v>
                </c:pt>
                <c:pt idx="265">
                  <c:v>1.2525418480180406E-9</c:v>
                </c:pt>
                <c:pt idx="266">
                  <c:v>1.1091459972689677E-9</c:v>
                </c:pt>
                <c:pt idx="267">
                  <c:v>9.8296271122677581E-10</c:v>
                </c:pt>
                <c:pt idx="268">
                  <c:v>8.7183327224238383E-10</c:v>
                </c:pt>
                <c:pt idx="269">
                  <c:v>7.7388073727036044E-10</c:v>
                </c:pt>
                <c:pt idx="270">
                  <c:v>6.8747174619687712E-10</c:v>
                </c:pt>
                <c:pt idx="271">
                  <c:v>6.1118443639429643E-10</c:v>
                </c:pt>
                <c:pt idx="272">
                  <c:v>5.4377924385562437E-10</c:v>
                </c:pt>
                <c:pt idx="273">
                  <c:v>4.8417481135487606E-10</c:v>
                </c:pt>
                <c:pt idx="274">
                  <c:v>4.3142689420960778E-10</c:v>
                </c:pt>
                <c:pt idx="275">
                  <c:v>3.8471059671252306E-10</c:v>
                </c:pt>
                <c:pt idx="276">
                  <c:v>3.4330471798682538E-10</c:v>
                </c:pt>
                <c:pt idx="277">
                  <c:v>3.0657743010920058E-10</c:v>
                </c:pt>
                <c:pt idx="278">
                  <c:v>2.7397561996878039E-10</c:v>
                </c:pt>
                <c:pt idx="279">
                  <c:v>2.4501445317071102E-10</c:v>
                </c:pt>
                <c:pt idx="280">
                  <c:v>2.192684922519561E-10</c:v>
                </c:pt>
                <c:pt idx="281">
                  <c:v>1.9636414716472927E-10</c:v>
                </c:pt>
                <c:pt idx="282">
                  <c:v>1.7597312496064887E-10</c:v>
                </c:pt>
                <c:pt idx="283">
                  <c:v>1.5780654560870744E-10</c:v>
                </c:pt>
                <c:pt idx="284">
                  <c:v>1.4161039008087073E-10</c:v>
                </c:pt>
                <c:pt idx="285">
                  <c:v>1.2716105945997924E-10</c:v>
                </c:pt>
                <c:pt idx="286">
                  <c:v>1.1426115609225462E-10</c:v>
                </c:pt>
                <c:pt idx="287">
                  <c:v>1.0273648598513319E-10</c:v>
                </c:pt>
                <c:pt idx="288">
                  <c:v>9.2433727338914196E-11</c:v>
                </c:pt>
                <c:pt idx="289">
                  <c:v>8.3217099877685996E-11</c:v>
                </c:pt>
                <c:pt idx="290">
                  <c:v>7.4966477470184145E-11</c:v>
                </c:pt>
                <c:pt idx="291">
                  <c:v>6.7576055862161866E-11</c:v>
                </c:pt>
                <c:pt idx="292">
                  <c:v>6.0951799163433407E-11</c:v>
                </c:pt>
                <c:pt idx="293">
                  <c:v>5.5010329624849419E-11</c:v>
                </c:pt>
                <c:pt idx="294">
                  <c:v>4.967781741527233E-11</c:v>
                </c:pt>
                <c:pt idx="295">
                  <c:v>4.4889203465459104E-11</c:v>
                </c:pt>
                <c:pt idx="296">
                  <c:v>4.058609004431446E-11</c:v>
                </c:pt>
                <c:pt idx="297">
                  <c:v>3.6716740758890865E-11</c:v>
                </c:pt>
                <c:pt idx="298">
                  <c:v>3.3235636465178686E-11</c:v>
                </c:pt>
                <c:pt idx="299">
                  <c:v>3.0101809933569257E-11</c:v>
                </c:pt>
                <c:pt idx="300">
                  <c:v>2.7278845848854871E-11</c:v>
                </c:pt>
                <c:pt idx="301">
                  <c:v>2.4734436721018938E-11</c:v>
                </c:pt>
                <c:pt idx="302">
                  <c:v>2.2439827773723664E-11</c:v>
                </c:pt>
                <c:pt idx="303">
                  <c:v>2.036937285510021E-11</c:v>
                </c:pt>
                <c:pt idx="304">
                  <c:v>1.8499868303933908E-11</c:v>
                </c:pt>
                <c:pt idx="305">
                  <c:v>1.6810886016571658E-11</c:v>
                </c:pt>
                <c:pt idx="306">
                  <c:v>1.528444038001453E-11</c:v>
                </c:pt>
                <c:pt idx="307">
                  <c:v>1.3903878048893148E-11</c:v>
                </c:pt>
                <c:pt idx="308">
                  <c:v>1.2654433056979997E-11</c:v>
                </c:pt>
                <c:pt idx="309">
                  <c:v>1.1523337839491887E-11</c:v>
                </c:pt>
                <c:pt idx="310">
                  <c:v>1.049871301006533E-11</c:v>
                </c:pt>
                <c:pt idx="311">
                  <c:v>9.5700114499663869E-12</c:v>
                </c:pt>
                <c:pt idx="312">
                  <c:v>8.7279072857882056E-12</c:v>
                </c:pt>
                <c:pt idx="313">
                  <c:v>7.9637407779387104E-12</c:v>
                </c:pt>
                <c:pt idx="314">
                  <c:v>7.2700734321529126E-12</c:v>
                </c:pt>
                <c:pt idx="315">
                  <c:v>6.6400218656781362E-12</c:v>
                </c:pt>
                <c:pt idx="316">
                  <c:v>6.067479851878943E-12</c:v>
                </c:pt>
                <c:pt idx="317">
                  <c:v>5.5470072979346696E-12</c:v>
                </c:pt>
                <c:pt idx="318">
                  <c:v>5.0736082002345029E-12</c:v>
                </c:pt>
                <c:pt idx="319">
                  <c:v>4.6427306443774796E-12</c:v>
                </c:pt>
                <c:pt idx="320">
                  <c:v>4.2503778274749493E-12</c:v>
                </c:pt>
                <c:pt idx="321">
                  <c:v>3.8929970358481114E-12</c:v>
                </c:pt>
                <c:pt idx="322">
                  <c:v>3.5672576004230905E-12</c:v>
                </c:pt>
                <c:pt idx="323">
                  <c:v>3.2702729413358611E-12</c:v>
                </c:pt>
                <c:pt idx="324">
                  <c:v>2.9993785233273229E-12</c:v>
                </c:pt>
                <c:pt idx="325">
                  <c:v>2.752020833440838E-12</c:v>
                </c:pt>
                <c:pt idx="326">
                  <c:v>2.5262014702320812E-12</c:v>
                </c:pt>
                <c:pt idx="327">
                  <c:v>2.3200330545591896E-12</c:v>
                </c:pt>
                <c:pt idx="328">
                  <c:v>2.131517184977838E-12</c:v>
                </c:pt>
                <c:pt idx="329">
                  <c:v>1.9590995492535512E-12</c:v>
                </c:pt>
                <c:pt idx="330">
                  <c:v>1.801447879756779E-12</c:v>
                </c:pt>
                <c:pt idx="331">
                  <c:v>1.6572299088579712E-12</c:v>
                </c:pt>
                <c:pt idx="332">
                  <c:v>1.5251133689275775E-12</c:v>
                </c:pt>
                <c:pt idx="333">
                  <c:v>1.4040990592434355E-12</c:v>
                </c:pt>
                <c:pt idx="334">
                  <c:v>1.2931877790833823E-12</c:v>
                </c:pt>
                <c:pt idx="335">
                  <c:v>1.1916023723301805E-12</c:v>
                </c:pt>
                <c:pt idx="336">
                  <c:v>1.0983436382616674E-12</c:v>
                </c:pt>
                <c:pt idx="337">
                  <c:v>1.0127454430630678E-12</c:v>
                </c:pt>
                <c:pt idx="338">
                  <c:v>9.3436369752453174E-13</c:v>
                </c:pt>
                <c:pt idx="339">
                  <c:v>8.6231022322635908E-13</c:v>
                </c:pt>
                <c:pt idx="340">
                  <c:v>7.9602990865623724E-13</c:v>
                </c:pt>
                <c:pt idx="341">
                  <c:v>7.3507866460431615E-13</c:v>
                </c:pt>
                <c:pt idx="342">
                  <c:v>6.7923444646567077E-13</c:v>
                </c:pt>
                <c:pt idx="343">
                  <c:v>6.2783112042552602E-13</c:v>
                </c:pt>
                <c:pt idx="344">
                  <c:v>5.8042459727403184E-13</c:v>
                </c:pt>
                <c:pt idx="345">
                  <c:v>5.3679283240626319E-13</c:v>
                </c:pt>
                <c:pt idx="346">
                  <c:v>4.9671378121729504E-13</c:v>
                </c:pt>
                <c:pt idx="347">
                  <c:v>4.5974335449727732E-13</c:v>
                </c:pt>
                <c:pt idx="348">
                  <c:v>4.2565950764128502E-13</c:v>
                </c:pt>
                <c:pt idx="349">
                  <c:v>3.943512183468556E-13</c:v>
                </c:pt>
                <c:pt idx="350">
                  <c:v>3.6537439740413902E-13</c:v>
                </c:pt>
                <c:pt idx="351">
                  <c:v>3.3861802251067274E-13</c:v>
                </c:pt>
                <c:pt idx="352">
                  <c:v>3.1397107136399427E-13</c:v>
                </c:pt>
                <c:pt idx="353">
                  <c:v>2.9132252166164108E-13</c:v>
                </c:pt>
                <c:pt idx="354">
                  <c:v>2.702282841937631E-13</c:v>
                </c:pt>
                <c:pt idx="355">
                  <c:v>2.5079938126282286E-13</c:v>
                </c:pt>
                <c:pt idx="356">
                  <c:v>2.3292479056635784E-13</c:v>
                </c:pt>
                <c:pt idx="357">
                  <c:v>2.1627144519698049E-13</c:v>
                </c:pt>
                <c:pt idx="358">
                  <c:v>2.0095036745715333E-13</c:v>
                </c:pt>
                <c:pt idx="359">
                  <c:v>1.8673951274195133E-13</c:v>
                </c:pt>
                <c:pt idx="360">
                  <c:v>1.7363888105137448E-13</c:v>
                </c:pt>
                <c:pt idx="361">
                  <c:v>1.6142642778049776E-13</c:v>
                </c:pt>
                <c:pt idx="362">
                  <c:v>1.5021317523178368E-13</c:v>
                </c:pt>
                <c:pt idx="363">
                  <c:v>1.3977707880030721E-13</c:v>
                </c:pt>
                <c:pt idx="364">
                  <c:v>1.3011813848606835E-13</c:v>
                </c:pt>
                <c:pt idx="365">
                  <c:v>1.2123635428906709E-13</c:v>
                </c:pt>
                <c:pt idx="366">
                  <c:v>1.127986593019159E-13</c:v>
                </c:pt>
                <c:pt idx="367">
                  <c:v>1.0513812043200232E-13</c:v>
                </c:pt>
                <c:pt idx="368">
                  <c:v>9.7921670771938807E-14</c:v>
                </c:pt>
                <c:pt idx="369">
                  <c:v>9.1260332624187868E-14</c:v>
                </c:pt>
                <c:pt idx="370">
                  <c:v>8.5265128291212022E-14</c:v>
                </c:pt>
                <c:pt idx="371">
                  <c:v>7.9491968563161208E-14</c:v>
                </c:pt>
                <c:pt idx="372">
                  <c:v>7.4162898044960457E-14</c:v>
                </c:pt>
                <c:pt idx="373">
                  <c:v>6.9277916736609768E-14</c:v>
                </c:pt>
                <c:pt idx="374">
                  <c:v>6.4614980033184111E-14</c:v>
                </c:pt>
                <c:pt idx="375">
                  <c:v>6.0285110237146E-14</c:v>
                </c:pt>
                <c:pt idx="376">
                  <c:v>5.6288307348495437E-14</c:v>
                </c:pt>
                <c:pt idx="377">
                  <c:v>5.262457136723242E-14</c:v>
                </c:pt>
                <c:pt idx="378">
                  <c:v>4.929390229335695E-14</c:v>
                </c:pt>
                <c:pt idx="379">
                  <c:v>4.6074255521943996E-14</c:v>
                </c:pt>
                <c:pt idx="380">
                  <c:v>4.2965631052993558E-14</c:v>
                </c:pt>
                <c:pt idx="381">
                  <c:v>4.0301095793893182E-14</c:v>
                </c:pt>
                <c:pt idx="382">
                  <c:v>3.7747582837255322E-14</c:v>
                </c:pt>
                <c:pt idx="383">
                  <c:v>3.5194069880617462E-14</c:v>
                </c:pt>
                <c:pt idx="384">
                  <c:v>3.2973623831367149E-14</c:v>
                </c:pt>
                <c:pt idx="385">
                  <c:v>3.0975222387041867E-14</c:v>
                </c:pt>
                <c:pt idx="386">
                  <c:v>2.8976820942716586E-14</c:v>
                </c:pt>
                <c:pt idx="387">
                  <c:v>2.708944180085382E-14</c:v>
                </c:pt>
                <c:pt idx="388">
                  <c:v>2.5424107263916085E-14</c:v>
                </c:pt>
                <c:pt idx="389">
                  <c:v>2.3869795029440866E-14</c:v>
                </c:pt>
                <c:pt idx="390">
                  <c:v>2.2315482794965646E-14</c:v>
                </c:pt>
                <c:pt idx="391">
                  <c:v>2.0872192862952943E-14</c:v>
                </c:pt>
                <c:pt idx="392">
                  <c:v>1.9650947535865271E-14</c:v>
                </c:pt>
                <c:pt idx="393">
                  <c:v>1.8540724511240114E-14</c:v>
                </c:pt>
                <c:pt idx="394">
                  <c:v>1.7319479184152442E-14</c:v>
                </c:pt>
                <c:pt idx="395">
                  <c:v>1.6209256159527285E-14</c:v>
                </c:pt>
                <c:pt idx="396">
                  <c:v>1.532107773982716E-14</c:v>
                </c:pt>
                <c:pt idx="397">
                  <c:v>1.4321877017664519E-14</c:v>
                </c:pt>
                <c:pt idx="398">
                  <c:v>1.3433698597964394E-14</c:v>
                </c:pt>
                <c:pt idx="399">
                  <c:v>1.2656542480726785E-14</c:v>
                </c:pt>
                <c:pt idx="400">
                  <c:v>1.1879386363489175E-14</c:v>
                </c:pt>
                <c:pt idx="401">
                  <c:v>1.1213252548714081E-14</c:v>
                </c:pt>
                <c:pt idx="402">
                  <c:v>1.0547118733938987E-14</c:v>
                </c:pt>
                <c:pt idx="403">
                  <c:v>9.8809849191638932E-15</c:v>
                </c:pt>
                <c:pt idx="404">
                  <c:v>9.3258734068513149E-15</c:v>
                </c:pt>
                <c:pt idx="405">
                  <c:v>8.7707618945387367E-15</c:v>
                </c:pt>
                <c:pt idx="406">
                  <c:v>8.2156503822261584E-15</c:v>
                </c:pt>
                <c:pt idx="407">
                  <c:v>7.7715611723760958E-15</c:v>
                </c:pt>
                <c:pt idx="408">
                  <c:v>7.3274719625260332E-15</c:v>
                </c:pt>
                <c:pt idx="409">
                  <c:v>6.8833827526759706E-15</c:v>
                </c:pt>
                <c:pt idx="410">
                  <c:v>6.4392935428259079E-15</c:v>
                </c:pt>
                <c:pt idx="411">
                  <c:v>6.106226635438361E-15</c:v>
                </c:pt>
                <c:pt idx="412">
                  <c:v>5.773159728050814E-15</c:v>
                </c:pt>
                <c:pt idx="413">
                  <c:v>5.3290705182007514E-15</c:v>
                </c:pt>
                <c:pt idx="414">
                  <c:v>5.1070259132757201E-15</c:v>
                </c:pt>
                <c:pt idx="415">
                  <c:v>4.8849813083506888E-15</c:v>
                </c:pt>
                <c:pt idx="416">
                  <c:v>4.5519144009631418E-15</c:v>
                </c:pt>
                <c:pt idx="417">
                  <c:v>4.3298697960381105E-15</c:v>
                </c:pt>
                <c:pt idx="418">
                  <c:v>3.9968028886505635E-15</c:v>
                </c:pt>
                <c:pt idx="419">
                  <c:v>3.7747582837255322E-15</c:v>
                </c:pt>
                <c:pt idx="420">
                  <c:v>3.6637359812630166E-15</c:v>
                </c:pt>
                <c:pt idx="421">
                  <c:v>3.4416913763379853E-15</c:v>
                </c:pt>
                <c:pt idx="422">
                  <c:v>3.219646771412954E-15</c:v>
                </c:pt>
                <c:pt idx="423">
                  <c:v>2.9976021664879227E-15</c:v>
                </c:pt>
                <c:pt idx="424">
                  <c:v>2.886579864025407E-15</c:v>
                </c:pt>
                <c:pt idx="425">
                  <c:v>2.7755575615628914E-15</c:v>
                </c:pt>
                <c:pt idx="426">
                  <c:v>2.55351295663786E-15</c:v>
                </c:pt>
                <c:pt idx="427">
                  <c:v>2.3314683517128287E-15</c:v>
                </c:pt>
                <c:pt idx="428">
                  <c:v>2.2204460492503131E-15</c:v>
                </c:pt>
                <c:pt idx="429">
                  <c:v>2.2204460492503131E-15</c:v>
                </c:pt>
                <c:pt idx="430">
                  <c:v>2.1094237467877974E-15</c:v>
                </c:pt>
                <c:pt idx="431">
                  <c:v>1.8873791418627661E-15</c:v>
                </c:pt>
                <c:pt idx="432">
                  <c:v>1.7763568394002505E-15</c:v>
                </c:pt>
                <c:pt idx="433">
                  <c:v>1.7763568394002505E-15</c:v>
                </c:pt>
                <c:pt idx="434">
                  <c:v>1.6653345369377348E-15</c:v>
                </c:pt>
                <c:pt idx="435">
                  <c:v>1.5543122344752192E-15</c:v>
                </c:pt>
                <c:pt idx="436">
                  <c:v>1.5543122344752192E-15</c:v>
                </c:pt>
                <c:pt idx="437">
                  <c:v>1.4432899320127035E-15</c:v>
                </c:pt>
                <c:pt idx="438">
                  <c:v>1.2212453270876722E-15</c:v>
                </c:pt>
                <c:pt idx="439">
                  <c:v>1.2212453270876722E-15</c:v>
                </c:pt>
                <c:pt idx="440">
                  <c:v>1.2212453270876722E-15</c:v>
                </c:pt>
                <c:pt idx="441">
                  <c:v>1.1102230246251565E-15</c:v>
                </c:pt>
                <c:pt idx="442">
                  <c:v>1.1102230246251565E-15</c:v>
                </c:pt>
                <c:pt idx="443">
                  <c:v>9.9920072216264089E-16</c:v>
                </c:pt>
                <c:pt idx="444">
                  <c:v>8.8817841970012523E-16</c:v>
                </c:pt>
                <c:pt idx="445">
                  <c:v>8.8817841970012523E-16</c:v>
                </c:pt>
                <c:pt idx="446">
                  <c:v>8.8817841970012523E-16</c:v>
                </c:pt>
                <c:pt idx="447">
                  <c:v>8.8817841970012523E-16</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numCache>
            </c:numRef>
          </c:yVal>
          <c:smooth val="1"/>
          <c:extLst>
            <c:ext xmlns:c16="http://schemas.microsoft.com/office/drawing/2014/chart" uri="{C3380CC4-5D6E-409C-BE32-E72D297353CC}">
              <c16:uniqueId val="{00000000-D75B-4092-AFBE-12438E50963B}"/>
            </c:ext>
          </c:extLst>
        </c:ser>
        <c:ser>
          <c:idx val="5"/>
          <c:order val="1"/>
          <c:tx>
            <c:v>Distribution of Mean</c:v>
          </c:tx>
          <c:marker>
            <c:symbol val="none"/>
          </c:marker>
          <c:xVal>
            <c:numRef>
              <c:f>'Population Mean'!$I$21:$I$220</c:f>
              <c:numCache>
                <c:formatCode>General</c:formatCode>
                <c:ptCount val="200"/>
                <c:pt idx="0">
                  <c:v>1838.3412935465558</c:v>
                </c:pt>
                <c:pt idx="1">
                  <c:v>1962.3983862078921</c:v>
                </c:pt>
                <c:pt idx="2">
                  <c:v>2086.4554788692285</c:v>
                </c:pt>
                <c:pt idx="3">
                  <c:v>2210.5125715305639</c:v>
                </c:pt>
                <c:pt idx="4">
                  <c:v>2334.5696641919003</c:v>
                </c:pt>
                <c:pt idx="5">
                  <c:v>2458.6267568532367</c:v>
                </c:pt>
                <c:pt idx="6">
                  <c:v>2582.6838495145721</c:v>
                </c:pt>
                <c:pt idx="7">
                  <c:v>2706.7409421759089</c:v>
                </c:pt>
                <c:pt idx="8">
                  <c:v>2830.7980348372571</c:v>
                </c:pt>
                <c:pt idx="9">
                  <c:v>2954.8551274985934</c:v>
                </c:pt>
                <c:pt idx="10">
                  <c:v>3078.9122201599293</c:v>
                </c:pt>
                <c:pt idx="11">
                  <c:v>3202.9693128212652</c:v>
                </c:pt>
                <c:pt idx="12">
                  <c:v>3327.0264054826016</c:v>
                </c:pt>
                <c:pt idx="13">
                  <c:v>3451.0834981439375</c:v>
                </c:pt>
                <c:pt idx="14">
                  <c:v>3575.1405908052739</c:v>
                </c:pt>
                <c:pt idx="15">
                  <c:v>3699.1976834666102</c:v>
                </c:pt>
                <c:pt idx="16">
                  <c:v>3823.2547761279457</c:v>
                </c:pt>
                <c:pt idx="17">
                  <c:v>3947.311868789282</c:v>
                </c:pt>
                <c:pt idx="18">
                  <c:v>4071.3689614506179</c:v>
                </c:pt>
                <c:pt idx="19">
                  <c:v>4195.4260541119547</c:v>
                </c:pt>
                <c:pt idx="20">
                  <c:v>4319.4831467732902</c:v>
                </c:pt>
                <c:pt idx="21">
                  <c:v>4443.5402394346265</c:v>
                </c:pt>
                <c:pt idx="22">
                  <c:v>4567.597332095962</c:v>
                </c:pt>
                <c:pt idx="23">
                  <c:v>4691.6544247572983</c:v>
                </c:pt>
                <c:pt idx="24">
                  <c:v>4815.7115174186347</c:v>
                </c:pt>
                <c:pt idx="25">
                  <c:v>4939.768610079971</c:v>
                </c:pt>
                <c:pt idx="26">
                  <c:v>5063.8257027413074</c:v>
                </c:pt>
                <c:pt idx="27">
                  <c:v>5187.8827954026556</c:v>
                </c:pt>
                <c:pt idx="28">
                  <c:v>5311.939888063991</c:v>
                </c:pt>
                <c:pt idx="29">
                  <c:v>5435.9969807253274</c:v>
                </c:pt>
                <c:pt idx="30">
                  <c:v>5560.0540733866637</c:v>
                </c:pt>
                <c:pt idx="31">
                  <c:v>5684.1111660480001</c:v>
                </c:pt>
                <c:pt idx="32">
                  <c:v>5808.1682587093364</c:v>
                </c:pt>
                <c:pt idx="33">
                  <c:v>5932.2253513706719</c:v>
                </c:pt>
                <c:pt idx="34">
                  <c:v>6056.2824440320082</c:v>
                </c:pt>
                <c:pt idx="35">
                  <c:v>6180.3395366933446</c:v>
                </c:pt>
                <c:pt idx="36">
                  <c:v>6304.39662935468</c:v>
                </c:pt>
                <c:pt idx="37">
                  <c:v>6428.4537220160164</c:v>
                </c:pt>
                <c:pt idx="38">
                  <c:v>6552.5108146773528</c:v>
                </c:pt>
                <c:pt idx="39">
                  <c:v>6676.5679073386882</c:v>
                </c:pt>
                <c:pt idx="40">
                  <c:v>6800.625</c:v>
                </c:pt>
                <c:pt idx="41">
                  <c:v>6924.6820926613609</c:v>
                </c:pt>
                <c:pt idx="42">
                  <c:v>7048.7391853226973</c:v>
                </c:pt>
                <c:pt idx="43">
                  <c:v>7172.7962779840327</c:v>
                </c:pt>
                <c:pt idx="44">
                  <c:v>7296.8533706453691</c:v>
                </c:pt>
                <c:pt idx="45">
                  <c:v>7420.9104633067182</c:v>
                </c:pt>
                <c:pt idx="46">
                  <c:v>7544.9675559680536</c:v>
                </c:pt>
                <c:pt idx="47">
                  <c:v>7669.024648629389</c:v>
                </c:pt>
                <c:pt idx="48">
                  <c:v>7793.0817412907263</c:v>
                </c:pt>
                <c:pt idx="49">
                  <c:v>7917.1388339520618</c:v>
                </c:pt>
                <c:pt idx="50">
                  <c:v>8041.1959266133981</c:v>
                </c:pt>
                <c:pt idx="51">
                  <c:v>8165.2530192747345</c:v>
                </c:pt>
                <c:pt idx="52">
                  <c:v>8289.3101119360708</c:v>
                </c:pt>
                <c:pt idx="53">
                  <c:v>8413.3672045974072</c:v>
                </c:pt>
                <c:pt idx="54">
                  <c:v>8537.4242972587435</c:v>
                </c:pt>
                <c:pt idx="55">
                  <c:v>8661.4813899200781</c:v>
                </c:pt>
                <c:pt idx="56">
                  <c:v>8785.5384825814144</c:v>
                </c:pt>
                <c:pt idx="57">
                  <c:v>8909.5955752427508</c:v>
                </c:pt>
                <c:pt idx="58">
                  <c:v>9033.6526679040871</c:v>
                </c:pt>
                <c:pt idx="59">
                  <c:v>9157.7097605654235</c:v>
                </c:pt>
                <c:pt idx="60">
                  <c:v>9281.7668532267598</c:v>
                </c:pt>
                <c:pt idx="61">
                  <c:v>9405.8239458880962</c:v>
                </c:pt>
                <c:pt idx="62">
                  <c:v>9529.8810385494326</c:v>
                </c:pt>
                <c:pt idx="63">
                  <c:v>9653.9381312107671</c:v>
                </c:pt>
                <c:pt idx="64">
                  <c:v>9777.9952238721162</c:v>
                </c:pt>
                <c:pt idx="65">
                  <c:v>9902.0523165334525</c:v>
                </c:pt>
                <c:pt idx="66">
                  <c:v>10026.109409194789</c:v>
                </c:pt>
                <c:pt idx="67">
                  <c:v>10150.166501856125</c:v>
                </c:pt>
                <c:pt idx="68">
                  <c:v>10274.22359451746</c:v>
                </c:pt>
                <c:pt idx="69">
                  <c:v>10398.280687178796</c:v>
                </c:pt>
                <c:pt idx="70">
                  <c:v>10522.337779840132</c:v>
                </c:pt>
                <c:pt idx="71">
                  <c:v>10646.394872501469</c:v>
                </c:pt>
                <c:pt idx="72">
                  <c:v>10770.451965162805</c:v>
                </c:pt>
                <c:pt idx="73">
                  <c:v>10894.50905782414</c:v>
                </c:pt>
                <c:pt idx="74">
                  <c:v>11018.566150485476</c:v>
                </c:pt>
                <c:pt idx="75">
                  <c:v>11142.623243146812</c:v>
                </c:pt>
                <c:pt idx="76">
                  <c:v>11266.680335808149</c:v>
                </c:pt>
                <c:pt idx="77">
                  <c:v>11390.737428469485</c:v>
                </c:pt>
                <c:pt idx="78">
                  <c:v>11514.794521130822</c:v>
                </c:pt>
                <c:pt idx="79">
                  <c:v>11638.851613792158</c:v>
                </c:pt>
                <c:pt idx="80">
                  <c:v>11762.908706453494</c:v>
                </c:pt>
                <c:pt idx="81">
                  <c:v>11886.965799114831</c:v>
                </c:pt>
                <c:pt idx="82">
                  <c:v>12011.022891776167</c:v>
                </c:pt>
              </c:numCache>
            </c:numRef>
          </c:xVal>
          <c:yVal>
            <c:numRef>
              <c:f>'Population Mean'!$P$22:$P$220</c:f>
              <c:numCache>
                <c:formatCode>General</c:formatCode>
                <c:ptCount val="199"/>
              </c:numCache>
            </c:numRef>
          </c:yVal>
          <c:smooth val="1"/>
          <c:extLst>
            <c:ext xmlns:c16="http://schemas.microsoft.com/office/drawing/2014/chart" uri="{C3380CC4-5D6E-409C-BE32-E72D297353CC}">
              <c16:uniqueId val="{00000001-D75B-4092-AFBE-12438E50963B}"/>
            </c:ext>
          </c:extLst>
        </c:ser>
        <c:ser>
          <c:idx val="2"/>
          <c:order val="2"/>
          <c:tx>
            <c:v>Lower Bound</c:v>
          </c:tx>
          <c:spPr>
            <a:ln w="22225">
              <a:solidFill>
                <a:schemeClr val="tx1"/>
              </a:solidFill>
              <a:prstDash val="sysDash"/>
            </a:ln>
          </c:spPr>
          <c:marker>
            <c:symbol val="none"/>
          </c:marker>
          <c:xVal>
            <c:numRef>
              <c:f>'Population Mean'!$K$19:$K$20</c:f>
              <c:numCache>
                <c:formatCode>_("$"* #,##0.00_);_("$"* \(#,##0.00\);_("$"* "-"??_);_(@_)</c:formatCode>
                <c:ptCount val="2"/>
                <c:pt idx="0">
                  <c:v>4625.8416958385833</c:v>
                </c:pt>
                <c:pt idx="1">
                  <c:v>4625.8416958385833</c:v>
                </c:pt>
              </c:numCache>
            </c:numRef>
          </c:xVal>
          <c:yVal>
            <c:numRef>
              <c:f>'Population Mean'!$L$19:$L$20</c:f>
              <c:numCache>
                <c:formatCode>General</c:formatCode>
                <c:ptCount val="2"/>
                <c:pt idx="0">
                  <c:v>0</c:v>
                </c:pt>
                <c:pt idx="1">
                  <c:v>1.96021599181644E-2</c:v>
                </c:pt>
              </c:numCache>
            </c:numRef>
          </c:yVal>
          <c:smooth val="1"/>
          <c:extLst>
            <c:ext xmlns:c16="http://schemas.microsoft.com/office/drawing/2014/chart" uri="{C3380CC4-5D6E-409C-BE32-E72D297353CC}">
              <c16:uniqueId val="{00000002-D75B-4092-AFBE-12438E50963B}"/>
            </c:ext>
          </c:extLst>
        </c:ser>
        <c:ser>
          <c:idx val="3"/>
          <c:order val="3"/>
          <c:tx>
            <c:v>Bounds</c:v>
          </c:tx>
          <c:spPr>
            <a:ln w="22225">
              <a:solidFill>
                <a:schemeClr val="tx1"/>
              </a:solidFill>
              <a:prstDash val="sysDash"/>
            </a:ln>
          </c:spPr>
          <c:marker>
            <c:symbol val="none"/>
          </c:marker>
          <c:xVal>
            <c:numRef>
              <c:f>'Population Mean'!$K$21:$K$22</c:f>
              <c:numCache>
                <c:formatCode>_("$"* #,##0.00_);_("$"* \(#,##0.00\);_("$"* "-"??_);_(@_)</c:formatCode>
                <c:ptCount val="2"/>
                <c:pt idx="0">
                  <c:v>8975.4083041614176</c:v>
                </c:pt>
                <c:pt idx="1">
                  <c:v>8975.4083041614176</c:v>
                </c:pt>
              </c:numCache>
            </c:numRef>
          </c:xVal>
          <c:yVal>
            <c:numRef>
              <c:f>'Population Mean'!$L$21:$L$22</c:f>
              <c:numCache>
                <c:formatCode>General</c:formatCode>
                <c:ptCount val="2"/>
                <c:pt idx="0">
                  <c:v>0</c:v>
                </c:pt>
                <c:pt idx="1">
                  <c:v>1.96021599181644E-2</c:v>
                </c:pt>
              </c:numCache>
            </c:numRef>
          </c:yVal>
          <c:smooth val="1"/>
          <c:extLst>
            <c:ext xmlns:c16="http://schemas.microsoft.com/office/drawing/2014/chart" uri="{C3380CC4-5D6E-409C-BE32-E72D297353CC}">
              <c16:uniqueId val="{00000003-D75B-4092-AFBE-12438E50963B}"/>
            </c:ext>
          </c:extLst>
        </c:ser>
        <c:ser>
          <c:idx val="1"/>
          <c:order val="4"/>
          <c:tx>
            <c:v>Sample</c:v>
          </c:tx>
          <c:spPr>
            <a:ln>
              <a:noFill/>
            </a:ln>
          </c:spPr>
          <c:marker>
            <c:symbol val="diamond"/>
            <c:size val="5"/>
            <c:spPr>
              <a:solidFill>
                <a:schemeClr val="accent2"/>
              </a:solidFill>
              <a:ln>
                <a:solidFill>
                  <a:schemeClr val="accent2">
                    <a:alpha val="97000"/>
                  </a:schemeClr>
                </a:solidFill>
              </a:ln>
            </c:spPr>
          </c:marker>
          <c:xVal>
            <c:numRef>
              <c:f>'Population Mean'!$C$20:$C$119</c:f>
              <c:numCache>
                <c:formatCode>_("$"* #,##0.00_);_("$"* \(#,##0.00\);_("$"* "-"??_);_(@_)</c:formatCode>
                <c:ptCount val="100"/>
                <c:pt idx="0">
                  <c:v>3200</c:v>
                </c:pt>
                <c:pt idx="1">
                  <c:v>5800</c:v>
                </c:pt>
                <c:pt idx="2">
                  <c:v>6500</c:v>
                </c:pt>
                <c:pt idx="3">
                  <c:v>6500</c:v>
                </c:pt>
                <c:pt idx="4">
                  <c:v>7100</c:v>
                </c:pt>
                <c:pt idx="5">
                  <c:v>7500</c:v>
                </c:pt>
                <c:pt idx="6">
                  <c:v>8400</c:v>
                </c:pt>
                <c:pt idx="7">
                  <c:v>8900</c:v>
                </c:pt>
                <c:pt idx="8">
                  <c:v>9000</c:v>
                </c:pt>
                <c:pt idx="9">
                  <c:v>9500</c:v>
                </c:pt>
                <c:pt idx="10">
                  <c:v>1010</c:v>
                </c:pt>
                <c:pt idx="11">
                  <c:v>1020</c:v>
                </c:pt>
                <c:pt idx="12">
                  <c:v>1050</c:v>
                </c:pt>
                <c:pt idx="13">
                  <c:v>1130</c:v>
                </c:pt>
                <c:pt idx="14">
                  <c:v>12200</c:v>
                </c:pt>
                <c:pt idx="15">
                  <c:v>20000</c:v>
                </c:pt>
              </c:numCache>
            </c:numRef>
          </c:xVal>
          <c:yVal>
            <c:numRef>
              <c:f>'Population Mean'!$A$20:$A$119</c:f>
              <c:numCache>
                <c:formatCode>General</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1"/>
          <c:extLst>
            <c:ext xmlns:c16="http://schemas.microsoft.com/office/drawing/2014/chart" uri="{C3380CC4-5D6E-409C-BE32-E72D297353CC}">
              <c16:uniqueId val="{00000004-D75B-4092-AFBE-12438E50963B}"/>
            </c:ext>
          </c:extLst>
        </c:ser>
        <c:ser>
          <c:idx val="4"/>
          <c:order val="5"/>
          <c:tx>
            <c:v>Estimate using t Distribution</c:v>
          </c:tx>
          <c:spPr>
            <a:ln w="22225"/>
          </c:spPr>
          <c:marker>
            <c:symbol val="none"/>
          </c:marker>
          <c:xVal>
            <c:numRef>
              <c:f>'Population Mean'!$M$20:$M$519</c:f>
              <c:numCache>
                <c:formatCode>_("$"* #,##0.00_);_("$"* \(#,##0.00\);_("$"* "-"??_);_(@_)</c:formatCode>
                <c:ptCount val="500"/>
                <c:pt idx="0">
                  <c:v>-10740.0625</c:v>
                </c:pt>
                <c:pt idx="1">
                  <c:v>-10621.375</c:v>
                </c:pt>
                <c:pt idx="2">
                  <c:v>-10502.6875</c:v>
                </c:pt>
                <c:pt idx="3">
                  <c:v>-10384</c:v>
                </c:pt>
                <c:pt idx="4">
                  <c:v>-10265.3125</c:v>
                </c:pt>
                <c:pt idx="5">
                  <c:v>-10146.625</c:v>
                </c:pt>
                <c:pt idx="6">
                  <c:v>-10027.9375</c:v>
                </c:pt>
                <c:pt idx="7">
                  <c:v>-9909.25</c:v>
                </c:pt>
                <c:pt idx="8">
                  <c:v>-9790.5625</c:v>
                </c:pt>
                <c:pt idx="9">
                  <c:v>-9671.875</c:v>
                </c:pt>
                <c:pt idx="10">
                  <c:v>-9553.1875</c:v>
                </c:pt>
                <c:pt idx="11">
                  <c:v>-9434.5</c:v>
                </c:pt>
                <c:pt idx="12">
                  <c:v>-9315.8125</c:v>
                </c:pt>
                <c:pt idx="13">
                  <c:v>-9197.125</c:v>
                </c:pt>
                <c:pt idx="14">
                  <c:v>-9078.4375</c:v>
                </c:pt>
                <c:pt idx="15">
                  <c:v>-8959.75</c:v>
                </c:pt>
                <c:pt idx="16">
                  <c:v>-8841.0625</c:v>
                </c:pt>
                <c:pt idx="17">
                  <c:v>-8722.375</c:v>
                </c:pt>
                <c:pt idx="18">
                  <c:v>-8603.6875</c:v>
                </c:pt>
                <c:pt idx="19">
                  <c:v>-8485</c:v>
                </c:pt>
                <c:pt idx="20">
                  <c:v>-8366.3125</c:v>
                </c:pt>
                <c:pt idx="21">
                  <c:v>-8247.625</c:v>
                </c:pt>
                <c:pt idx="22">
                  <c:v>-8128.9375</c:v>
                </c:pt>
                <c:pt idx="23">
                  <c:v>-8010.25</c:v>
                </c:pt>
                <c:pt idx="24">
                  <c:v>-7891.5625</c:v>
                </c:pt>
                <c:pt idx="25">
                  <c:v>-7772.875</c:v>
                </c:pt>
                <c:pt idx="26">
                  <c:v>-7654.1875</c:v>
                </c:pt>
                <c:pt idx="27">
                  <c:v>-7535.5</c:v>
                </c:pt>
                <c:pt idx="28">
                  <c:v>-7416.8125</c:v>
                </c:pt>
                <c:pt idx="29">
                  <c:v>-7298.125</c:v>
                </c:pt>
                <c:pt idx="30">
                  <c:v>-7179.4375</c:v>
                </c:pt>
                <c:pt idx="31">
                  <c:v>-7060.75</c:v>
                </c:pt>
                <c:pt idx="32">
                  <c:v>-6942.0625</c:v>
                </c:pt>
                <c:pt idx="33">
                  <c:v>-6823.375</c:v>
                </c:pt>
                <c:pt idx="34">
                  <c:v>-6704.6875</c:v>
                </c:pt>
                <c:pt idx="35">
                  <c:v>-6586</c:v>
                </c:pt>
                <c:pt idx="36">
                  <c:v>-6467.3125</c:v>
                </c:pt>
                <c:pt idx="37">
                  <c:v>-6348.625</c:v>
                </c:pt>
                <c:pt idx="38">
                  <c:v>-6229.9375</c:v>
                </c:pt>
                <c:pt idx="39">
                  <c:v>-6111.25</c:v>
                </c:pt>
                <c:pt idx="40">
                  <c:v>-5992.5625</c:v>
                </c:pt>
                <c:pt idx="41">
                  <c:v>-5873.875</c:v>
                </c:pt>
                <c:pt idx="42">
                  <c:v>-5755.1875</c:v>
                </c:pt>
                <c:pt idx="43">
                  <c:v>-5636.5</c:v>
                </c:pt>
                <c:pt idx="44">
                  <c:v>-5517.8125</c:v>
                </c:pt>
                <c:pt idx="45">
                  <c:v>-5399.125</c:v>
                </c:pt>
                <c:pt idx="46">
                  <c:v>-5280.4375</c:v>
                </c:pt>
                <c:pt idx="47">
                  <c:v>-5161.75</c:v>
                </c:pt>
                <c:pt idx="48">
                  <c:v>-5043.0625</c:v>
                </c:pt>
                <c:pt idx="49">
                  <c:v>-4924.375</c:v>
                </c:pt>
                <c:pt idx="50">
                  <c:v>-4805.6875</c:v>
                </c:pt>
                <c:pt idx="51">
                  <c:v>-4687</c:v>
                </c:pt>
                <c:pt idx="52">
                  <c:v>-4568.3125</c:v>
                </c:pt>
                <c:pt idx="53">
                  <c:v>-4449.625</c:v>
                </c:pt>
                <c:pt idx="54">
                  <c:v>-4330.9375</c:v>
                </c:pt>
                <c:pt idx="55">
                  <c:v>-4212.25</c:v>
                </c:pt>
                <c:pt idx="56">
                  <c:v>-4093.5625</c:v>
                </c:pt>
                <c:pt idx="57">
                  <c:v>-3974.875</c:v>
                </c:pt>
                <c:pt idx="58">
                  <c:v>-3856.1875</c:v>
                </c:pt>
                <c:pt idx="59">
                  <c:v>-3737.5</c:v>
                </c:pt>
                <c:pt idx="60">
                  <c:v>-3618.8125</c:v>
                </c:pt>
                <c:pt idx="61">
                  <c:v>-3500.125</c:v>
                </c:pt>
                <c:pt idx="62">
                  <c:v>-3381.4375</c:v>
                </c:pt>
                <c:pt idx="63">
                  <c:v>-3262.75</c:v>
                </c:pt>
                <c:pt idx="64">
                  <c:v>-3144.0625</c:v>
                </c:pt>
                <c:pt idx="65">
                  <c:v>-3025.375</c:v>
                </c:pt>
                <c:pt idx="66">
                  <c:v>-2906.6875</c:v>
                </c:pt>
                <c:pt idx="67">
                  <c:v>-2788</c:v>
                </c:pt>
                <c:pt idx="68">
                  <c:v>-2669.3125</c:v>
                </c:pt>
                <c:pt idx="69">
                  <c:v>-2550.625</c:v>
                </c:pt>
                <c:pt idx="70">
                  <c:v>-2431.9375</c:v>
                </c:pt>
                <c:pt idx="71">
                  <c:v>-2313.25</c:v>
                </c:pt>
                <c:pt idx="72">
                  <c:v>-2194.5625</c:v>
                </c:pt>
                <c:pt idx="73">
                  <c:v>-2075.875</c:v>
                </c:pt>
                <c:pt idx="74">
                  <c:v>-1957.1875</c:v>
                </c:pt>
                <c:pt idx="75">
                  <c:v>-1838.5</c:v>
                </c:pt>
                <c:pt idx="76">
                  <c:v>-1719.8125</c:v>
                </c:pt>
                <c:pt idx="77">
                  <c:v>-1601.125</c:v>
                </c:pt>
                <c:pt idx="78">
                  <c:v>-1482.4375</c:v>
                </c:pt>
                <c:pt idx="79">
                  <c:v>-1363.75</c:v>
                </c:pt>
                <c:pt idx="80">
                  <c:v>-1245.0625</c:v>
                </c:pt>
                <c:pt idx="81">
                  <c:v>-1126.375</c:v>
                </c:pt>
                <c:pt idx="82">
                  <c:v>-1007.6875</c:v>
                </c:pt>
                <c:pt idx="83">
                  <c:v>-889</c:v>
                </c:pt>
                <c:pt idx="84">
                  <c:v>-770.3125</c:v>
                </c:pt>
                <c:pt idx="85">
                  <c:v>-651.625</c:v>
                </c:pt>
                <c:pt idx="86">
                  <c:v>-532.9375</c:v>
                </c:pt>
                <c:pt idx="87">
                  <c:v>-414.25</c:v>
                </c:pt>
                <c:pt idx="88">
                  <c:v>-295.5625</c:v>
                </c:pt>
                <c:pt idx="89">
                  <c:v>-176.875</c:v>
                </c:pt>
                <c:pt idx="90">
                  <c:v>-58.1875</c:v>
                </c:pt>
                <c:pt idx="91">
                  <c:v>60.5</c:v>
                </c:pt>
                <c:pt idx="92">
                  <c:v>179.1875</c:v>
                </c:pt>
                <c:pt idx="93">
                  <c:v>297.875</c:v>
                </c:pt>
                <c:pt idx="94">
                  <c:v>416.5625</c:v>
                </c:pt>
                <c:pt idx="95">
                  <c:v>535.25</c:v>
                </c:pt>
                <c:pt idx="96">
                  <c:v>653.9375</c:v>
                </c:pt>
                <c:pt idx="97">
                  <c:v>772.625</c:v>
                </c:pt>
                <c:pt idx="98">
                  <c:v>891.3125</c:v>
                </c:pt>
                <c:pt idx="99">
                  <c:v>1010</c:v>
                </c:pt>
                <c:pt idx="100">
                  <c:v>1128.6875</c:v>
                </c:pt>
                <c:pt idx="101">
                  <c:v>1247.375</c:v>
                </c:pt>
                <c:pt idx="102">
                  <c:v>1366.0625</c:v>
                </c:pt>
                <c:pt idx="103">
                  <c:v>1484.75</c:v>
                </c:pt>
                <c:pt idx="104">
                  <c:v>1603.4375</c:v>
                </c:pt>
                <c:pt idx="105">
                  <c:v>1722.125</c:v>
                </c:pt>
                <c:pt idx="106">
                  <c:v>1840.8125</c:v>
                </c:pt>
                <c:pt idx="107">
                  <c:v>1959.5</c:v>
                </c:pt>
                <c:pt idx="108">
                  <c:v>2078.1875</c:v>
                </c:pt>
                <c:pt idx="109">
                  <c:v>2196.875</c:v>
                </c:pt>
                <c:pt idx="110">
                  <c:v>2315.5625</c:v>
                </c:pt>
                <c:pt idx="111">
                  <c:v>2434.25</c:v>
                </c:pt>
                <c:pt idx="112">
                  <c:v>2552.9375</c:v>
                </c:pt>
                <c:pt idx="113">
                  <c:v>2671.625</c:v>
                </c:pt>
                <c:pt idx="114">
                  <c:v>2790.3125</c:v>
                </c:pt>
                <c:pt idx="115">
                  <c:v>2909</c:v>
                </c:pt>
                <c:pt idx="116">
                  <c:v>3027.6875</c:v>
                </c:pt>
                <c:pt idx="117">
                  <c:v>3146.375</c:v>
                </c:pt>
                <c:pt idx="118">
                  <c:v>3265.0625</c:v>
                </c:pt>
                <c:pt idx="119">
                  <c:v>3383.75</c:v>
                </c:pt>
                <c:pt idx="120">
                  <c:v>3502.4375</c:v>
                </c:pt>
                <c:pt idx="121">
                  <c:v>3621.125</c:v>
                </c:pt>
                <c:pt idx="122">
                  <c:v>3739.8125</c:v>
                </c:pt>
                <c:pt idx="123">
                  <c:v>3858.5</c:v>
                </c:pt>
                <c:pt idx="124">
                  <c:v>3977.1875</c:v>
                </c:pt>
                <c:pt idx="125">
                  <c:v>4095.875</c:v>
                </c:pt>
                <c:pt idx="126">
                  <c:v>4214.5625</c:v>
                </c:pt>
                <c:pt idx="127">
                  <c:v>4333.25</c:v>
                </c:pt>
                <c:pt idx="128">
                  <c:v>4451.9375</c:v>
                </c:pt>
                <c:pt idx="129">
                  <c:v>4570.625</c:v>
                </c:pt>
                <c:pt idx="130">
                  <c:v>4689.3125</c:v>
                </c:pt>
                <c:pt idx="131">
                  <c:v>4808</c:v>
                </c:pt>
                <c:pt idx="132">
                  <c:v>4926.6875</c:v>
                </c:pt>
                <c:pt idx="133">
                  <c:v>5045.375</c:v>
                </c:pt>
                <c:pt idx="134">
                  <c:v>5164.0625</c:v>
                </c:pt>
                <c:pt idx="135">
                  <c:v>5282.75</c:v>
                </c:pt>
                <c:pt idx="136">
                  <c:v>5401.4375</c:v>
                </c:pt>
                <c:pt idx="137">
                  <c:v>5520.125</c:v>
                </c:pt>
                <c:pt idx="138">
                  <c:v>5638.8125</c:v>
                </c:pt>
                <c:pt idx="139">
                  <c:v>5757.5</c:v>
                </c:pt>
                <c:pt idx="140">
                  <c:v>5876.1875</c:v>
                </c:pt>
                <c:pt idx="141">
                  <c:v>5994.875</c:v>
                </c:pt>
                <c:pt idx="142">
                  <c:v>6113.5625</c:v>
                </c:pt>
                <c:pt idx="143">
                  <c:v>6232.25</c:v>
                </c:pt>
                <c:pt idx="144">
                  <c:v>6350.9375</c:v>
                </c:pt>
                <c:pt idx="145">
                  <c:v>6469.625</c:v>
                </c:pt>
                <c:pt idx="146">
                  <c:v>6588.3125</c:v>
                </c:pt>
                <c:pt idx="147">
                  <c:v>6707</c:v>
                </c:pt>
                <c:pt idx="148">
                  <c:v>6825.6875</c:v>
                </c:pt>
                <c:pt idx="149">
                  <c:v>6944.375</c:v>
                </c:pt>
                <c:pt idx="150">
                  <c:v>7063.0625</c:v>
                </c:pt>
                <c:pt idx="151">
                  <c:v>7181.75</c:v>
                </c:pt>
                <c:pt idx="152">
                  <c:v>7300.4375</c:v>
                </c:pt>
                <c:pt idx="153">
                  <c:v>7419.125</c:v>
                </c:pt>
                <c:pt idx="154">
                  <c:v>7537.8125</c:v>
                </c:pt>
                <c:pt idx="155">
                  <c:v>7656.5</c:v>
                </c:pt>
                <c:pt idx="156">
                  <c:v>7775.1875</c:v>
                </c:pt>
                <c:pt idx="157">
                  <c:v>7893.875</c:v>
                </c:pt>
                <c:pt idx="158">
                  <c:v>8012.5625</c:v>
                </c:pt>
                <c:pt idx="159">
                  <c:v>8131.25</c:v>
                </c:pt>
                <c:pt idx="160">
                  <c:v>8249.9375</c:v>
                </c:pt>
                <c:pt idx="161">
                  <c:v>8368.625</c:v>
                </c:pt>
                <c:pt idx="162">
                  <c:v>8487.3125</c:v>
                </c:pt>
                <c:pt idx="163">
                  <c:v>8606</c:v>
                </c:pt>
                <c:pt idx="164">
                  <c:v>8724.6875</c:v>
                </c:pt>
                <c:pt idx="165">
                  <c:v>8843.375</c:v>
                </c:pt>
                <c:pt idx="166">
                  <c:v>8962.0625</c:v>
                </c:pt>
                <c:pt idx="167">
                  <c:v>9080.75</c:v>
                </c:pt>
                <c:pt idx="168">
                  <c:v>9199.4375</c:v>
                </c:pt>
                <c:pt idx="169">
                  <c:v>9318.125</c:v>
                </c:pt>
                <c:pt idx="170">
                  <c:v>9436.8125</c:v>
                </c:pt>
                <c:pt idx="171">
                  <c:v>9555.5</c:v>
                </c:pt>
                <c:pt idx="172">
                  <c:v>9674.1875</c:v>
                </c:pt>
                <c:pt idx="173">
                  <c:v>9792.875</c:v>
                </c:pt>
                <c:pt idx="174">
                  <c:v>9911.5625</c:v>
                </c:pt>
                <c:pt idx="175">
                  <c:v>10030.25</c:v>
                </c:pt>
                <c:pt idx="176">
                  <c:v>10148.9375</c:v>
                </c:pt>
                <c:pt idx="177">
                  <c:v>10267.625</c:v>
                </c:pt>
                <c:pt idx="178">
                  <c:v>10386.3125</c:v>
                </c:pt>
                <c:pt idx="179">
                  <c:v>10505</c:v>
                </c:pt>
                <c:pt idx="180">
                  <c:v>10623.6875</c:v>
                </c:pt>
                <c:pt idx="181">
                  <c:v>10742.375</c:v>
                </c:pt>
                <c:pt idx="182">
                  <c:v>10861.0625</c:v>
                </c:pt>
                <c:pt idx="183">
                  <c:v>10979.75</c:v>
                </c:pt>
                <c:pt idx="184">
                  <c:v>11098.4375</c:v>
                </c:pt>
                <c:pt idx="185">
                  <c:v>11217.125</c:v>
                </c:pt>
                <c:pt idx="186">
                  <c:v>11335.8125</c:v>
                </c:pt>
                <c:pt idx="187">
                  <c:v>11454.5</c:v>
                </c:pt>
                <c:pt idx="188">
                  <c:v>11573.1875</c:v>
                </c:pt>
                <c:pt idx="189">
                  <c:v>11691.875</c:v>
                </c:pt>
                <c:pt idx="190">
                  <c:v>11810.5625</c:v>
                </c:pt>
                <c:pt idx="191">
                  <c:v>11929.25</c:v>
                </c:pt>
                <c:pt idx="192">
                  <c:v>12047.9375</c:v>
                </c:pt>
                <c:pt idx="193">
                  <c:v>12166.625</c:v>
                </c:pt>
                <c:pt idx="194">
                  <c:v>12285.3125</c:v>
                </c:pt>
                <c:pt idx="195">
                  <c:v>12404</c:v>
                </c:pt>
                <c:pt idx="196">
                  <c:v>12522.6875</c:v>
                </c:pt>
                <c:pt idx="197">
                  <c:v>12641.375</c:v>
                </c:pt>
                <c:pt idx="198">
                  <c:v>12760.0625</c:v>
                </c:pt>
                <c:pt idx="199">
                  <c:v>12878.75</c:v>
                </c:pt>
                <c:pt idx="200">
                  <c:v>12997.4375</c:v>
                </c:pt>
                <c:pt idx="201">
                  <c:v>13116.125</c:v>
                </c:pt>
                <c:pt idx="202">
                  <c:v>13234.8125</c:v>
                </c:pt>
                <c:pt idx="203">
                  <c:v>13353.5</c:v>
                </c:pt>
                <c:pt idx="204">
                  <c:v>13472.1875</c:v>
                </c:pt>
                <c:pt idx="205">
                  <c:v>13590.875</c:v>
                </c:pt>
                <c:pt idx="206">
                  <c:v>13709.5625</c:v>
                </c:pt>
                <c:pt idx="207">
                  <c:v>13828.25</c:v>
                </c:pt>
                <c:pt idx="208">
                  <c:v>13946.9375</c:v>
                </c:pt>
                <c:pt idx="209">
                  <c:v>14065.625</c:v>
                </c:pt>
                <c:pt idx="210">
                  <c:v>14184.3125</c:v>
                </c:pt>
                <c:pt idx="211">
                  <c:v>14303</c:v>
                </c:pt>
                <c:pt idx="212">
                  <c:v>14421.6875</c:v>
                </c:pt>
                <c:pt idx="213">
                  <c:v>14540.375</c:v>
                </c:pt>
                <c:pt idx="214">
                  <c:v>14659.0625</c:v>
                </c:pt>
                <c:pt idx="215">
                  <c:v>14777.75</c:v>
                </c:pt>
                <c:pt idx="216">
                  <c:v>14896.4375</c:v>
                </c:pt>
                <c:pt idx="217">
                  <c:v>15015.125</c:v>
                </c:pt>
                <c:pt idx="218">
                  <c:v>15133.8125</c:v>
                </c:pt>
                <c:pt idx="219">
                  <c:v>15252.5</c:v>
                </c:pt>
                <c:pt idx="220">
                  <c:v>15371.1875</c:v>
                </c:pt>
                <c:pt idx="221">
                  <c:v>15489.875</c:v>
                </c:pt>
                <c:pt idx="222">
                  <c:v>15608.5625</c:v>
                </c:pt>
                <c:pt idx="223">
                  <c:v>15727.25</c:v>
                </c:pt>
                <c:pt idx="224">
                  <c:v>15845.9375</c:v>
                </c:pt>
                <c:pt idx="225">
                  <c:v>15964.625</c:v>
                </c:pt>
                <c:pt idx="226">
                  <c:v>16083.3125</c:v>
                </c:pt>
                <c:pt idx="227">
                  <c:v>16202</c:v>
                </c:pt>
                <c:pt idx="228">
                  <c:v>16320.6875</c:v>
                </c:pt>
                <c:pt idx="229">
                  <c:v>16439.375</c:v>
                </c:pt>
                <c:pt idx="230">
                  <c:v>16558.0625</c:v>
                </c:pt>
                <c:pt idx="231">
                  <c:v>16676.75</c:v>
                </c:pt>
                <c:pt idx="232">
                  <c:v>16795.4375</c:v>
                </c:pt>
                <c:pt idx="233">
                  <c:v>16914.125</c:v>
                </c:pt>
                <c:pt idx="234">
                  <c:v>17032.8125</c:v>
                </c:pt>
                <c:pt idx="235">
                  <c:v>17151.5</c:v>
                </c:pt>
                <c:pt idx="236">
                  <c:v>17270.1875</c:v>
                </c:pt>
                <c:pt idx="237">
                  <c:v>17388.875</c:v>
                </c:pt>
                <c:pt idx="238">
                  <c:v>17507.5625</c:v>
                </c:pt>
                <c:pt idx="239">
                  <c:v>17626.25</c:v>
                </c:pt>
                <c:pt idx="240">
                  <c:v>17744.9375</c:v>
                </c:pt>
                <c:pt idx="241">
                  <c:v>17863.625</c:v>
                </c:pt>
                <c:pt idx="242">
                  <c:v>17982.3125</c:v>
                </c:pt>
                <c:pt idx="243">
                  <c:v>18101</c:v>
                </c:pt>
                <c:pt idx="244">
                  <c:v>18219.6875</c:v>
                </c:pt>
                <c:pt idx="245">
                  <c:v>18338.375</c:v>
                </c:pt>
                <c:pt idx="246">
                  <c:v>18457.0625</c:v>
                </c:pt>
                <c:pt idx="247">
                  <c:v>18575.75</c:v>
                </c:pt>
                <c:pt idx="248">
                  <c:v>18694.4375</c:v>
                </c:pt>
                <c:pt idx="249">
                  <c:v>18813.125</c:v>
                </c:pt>
                <c:pt idx="250">
                  <c:v>18931.8125</c:v>
                </c:pt>
                <c:pt idx="251">
                  <c:v>19050.5</c:v>
                </c:pt>
                <c:pt idx="252">
                  <c:v>19169.1875</c:v>
                </c:pt>
                <c:pt idx="253">
                  <c:v>19287.875</c:v>
                </c:pt>
                <c:pt idx="254">
                  <c:v>19406.5625</c:v>
                </c:pt>
                <c:pt idx="255">
                  <c:v>19525.25</c:v>
                </c:pt>
                <c:pt idx="256">
                  <c:v>19643.9375</c:v>
                </c:pt>
                <c:pt idx="257">
                  <c:v>19762.625</c:v>
                </c:pt>
                <c:pt idx="258">
                  <c:v>19881.3125</c:v>
                </c:pt>
                <c:pt idx="259">
                  <c:v>20000</c:v>
                </c:pt>
                <c:pt idx="260">
                  <c:v>20118.6875</c:v>
                </c:pt>
                <c:pt idx="261">
                  <c:v>20237.375</c:v>
                </c:pt>
                <c:pt idx="262">
                  <c:v>20356.0625</c:v>
                </c:pt>
                <c:pt idx="263">
                  <c:v>20474.75</c:v>
                </c:pt>
                <c:pt idx="264">
                  <c:v>20593.4375</c:v>
                </c:pt>
                <c:pt idx="265">
                  <c:v>20712.125</c:v>
                </c:pt>
                <c:pt idx="266">
                  <c:v>20830.8125</c:v>
                </c:pt>
                <c:pt idx="267">
                  <c:v>20949.5</c:v>
                </c:pt>
                <c:pt idx="268">
                  <c:v>21068.1875</c:v>
                </c:pt>
                <c:pt idx="269">
                  <c:v>21186.875</c:v>
                </c:pt>
                <c:pt idx="270">
                  <c:v>21305.5625</c:v>
                </c:pt>
                <c:pt idx="271">
                  <c:v>21424.25</c:v>
                </c:pt>
                <c:pt idx="272">
                  <c:v>21542.9375</c:v>
                </c:pt>
                <c:pt idx="273">
                  <c:v>21661.625</c:v>
                </c:pt>
                <c:pt idx="274">
                  <c:v>21780.3125</c:v>
                </c:pt>
                <c:pt idx="275">
                  <c:v>21899</c:v>
                </c:pt>
                <c:pt idx="276">
                  <c:v>22017.6875</c:v>
                </c:pt>
                <c:pt idx="277">
                  <c:v>22136.375</c:v>
                </c:pt>
                <c:pt idx="278">
                  <c:v>22255.0625</c:v>
                </c:pt>
                <c:pt idx="279">
                  <c:v>22373.75</c:v>
                </c:pt>
                <c:pt idx="280">
                  <c:v>22492.4375</c:v>
                </c:pt>
                <c:pt idx="281">
                  <c:v>22611.125</c:v>
                </c:pt>
                <c:pt idx="282">
                  <c:v>22729.8125</c:v>
                </c:pt>
                <c:pt idx="283">
                  <c:v>22848.5</c:v>
                </c:pt>
                <c:pt idx="284">
                  <c:v>22967.1875</c:v>
                </c:pt>
                <c:pt idx="285">
                  <c:v>23085.875</c:v>
                </c:pt>
                <c:pt idx="286">
                  <c:v>23204.5625</c:v>
                </c:pt>
                <c:pt idx="287">
                  <c:v>23323.25</c:v>
                </c:pt>
                <c:pt idx="288">
                  <c:v>23441.9375</c:v>
                </c:pt>
                <c:pt idx="289">
                  <c:v>23560.625</c:v>
                </c:pt>
                <c:pt idx="290">
                  <c:v>23679.3125</c:v>
                </c:pt>
                <c:pt idx="291">
                  <c:v>23798</c:v>
                </c:pt>
                <c:pt idx="292">
                  <c:v>23916.6875</c:v>
                </c:pt>
                <c:pt idx="293">
                  <c:v>24035.375</c:v>
                </c:pt>
                <c:pt idx="294">
                  <c:v>24154.0625</c:v>
                </c:pt>
                <c:pt idx="295">
                  <c:v>24272.75</c:v>
                </c:pt>
                <c:pt idx="296">
                  <c:v>24391.4375</c:v>
                </c:pt>
                <c:pt idx="297">
                  <c:v>24510.125</c:v>
                </c:pt>
                <c:pt idx="298">
                  <c:v>24628.8125</c:v>
                </c:pt>
                <c:pt idx="299">
                  <c:v>24747.5</c:v>
                </c:pt>
                <c:pt idx="300">
                  <c:v>24866.1875</c:v>
                </c:pt>
                <c:pt idx="301">
                  <c:v>24984.875</c:v>
                </c:pt>
                <c:pt idx="302">
                  <c:v>25103.5625</c:v>
                </c:pt>
                <c:pt idx="303">
                  <c:v>25222.25</c:v>
                </c:pt>
                <c:pt idx="304">
                  <c:v>25340.9375</c:v>
                </c:pt>
                <c:pt idx="305">
                  <c:v>25459.625</c:v>
                </c:pt>
                <c:pt idx="306">
                  <c:v>25578.3125</c:v>
                </c:pt>
                <c:pt idx="307">
                  <c:v>25697</c:v>
                </c:pt>
                <c:pt idx="308">
                  <c:v>25815.6875</c:v>
                </c:pt>
                <c:pt idx="309">
                  <c:v>25934.375</c:v>
                </c:pt>
                <c:pt idx="310">
                  <c:v>26053.0625</c:v>
                </c:pt>
                <c:pt idx="311">
                  <c:v>26171.75</c:v>
                </c:pt>
                <c:pt idx="312">
                  <c:v>26290.4375</c:v>
                </c:pt>
                <c:pt idx="313">
                  <c:v>26409.125</c:v>
                </c:pt>
                <c:pt idx="314">
                  <c:v>26527.8125</c:v>
                </c:pt>
                <c:pt idx="315">
                  <c:v>26646.5</c:v>
                </c:pt>
                <c:pt idx="316">
                  <c:v>26765.1875</c:v>
                </c:pt>
                <c:pt idx="317">
                  <c:v>26883.875</c:v>
                </c:pt>
                <c:pt idx="318">
                  <c:v>27002.5625</c:v>
                </c:pt>
                <c:pt idx="319">
                  <c:v>27121.25</c:v>
                </c:pt>
                <c:pt idx="320">
                  <c:v>27239.9375</c:v>
                </c:pt>
                <c:pt idx="321">
                  <c:v>27358.625</c:v>
                </c:pt>
                <c:pt idx="322">
                  <c:v>27477.3125</c:v>
                </c:pt>
                <c:pt idx="323">
                  <c:v>27596</c:v>
                </c:pt>
                <c:pt idx="324">
                  <c:v>27714.6875</c:v>
                </c:pt>
                <c:pt idx="325">
                  <c:v>27833.375</c:v>
                </c:pt>
                <c:pt idx="326">
                  <c:v>27952.0625</c:v>
                </c:pt>
                <c:pt idx="327">
                  <c:v>28070.75</c:v>
                </c:pt>
                <c:pt idx="328">
                  <c:v>28189.4375</c:v>
                </c:pt>
                <c:pt idx="329">
                  <c:v>28308.125</c:v>
                </c:pt>
                <c:pt idx="330">
                  <c:v>28426.8125</c:v>
                </c:pt>
                <c:pt idx="331">
                  <c:v>28545.5</c:v>
                </c:pt>
                <c:pt idx="332">
                  <c:v>28664.1875</c:v>
                </c:pt>
                <c:pt idx="333">
                  <c:v>28782.875</c:v>
                </c:pt>
                <c:pt idx="334">
                  <c:v>28901.5625</c:v>
                </c:pt>
                <c:pt idx="335">
                  <c:v>29020.25</c:v>
                </c:pt>
                <c:pt idx="336">
                  <c:v>29138.9375</c:v>
                </c:pt>
                <c:pt idx="337">
                  <c:v>29257.625</c:v>
                </c:pt>
                <c:pt idx="338">
                  <c:v>29376.3125</c:v>
                </c:pt>
                <c:pt idx="339">
                  <c:v>29495</c:v>
                </c:pt>
                <c:pt idx="340">
                  <c:v>29613.6875</c:v>
                </c:pt>
                <c:pt idx="341">
                  <c:v>29732.375</c:v>
                </c:pt>
                <c:pt idx="342">
                  <c:v>29851.0625</c:v>
                </c:pt>
                <c:pt idx="343">
                  <c:v>29969.75</c:v>
                </c:pt>
                <c:pt idx="344">
                  <c:v>30088.4375</c:v>
                </c:pt>
                <c:pt idx="345">
                  <c:v>30207.125</c:v>
                </c:pt>
                <c:pt idx="346">
                  <c:v>30325.8125</c:v>
                </c:pt>
                <c:pt idx="347">
                  <c:v>30444.5</c:v>
                </c:pt>
                <c:pt idx="348">
                  <c:v>30563.1875</c:v>
                </c:pt>
                <c:pt idx="349">
                  <c:v>30681.875</c:v>
                </c:pt>
                <c:pt idx="350">
                  <c:v>30800.5625</c:v>
                </c:pt>
                <c:pt idx="351">
                  <c:v>30919.25</c:v>
                </c:pt>
                <c:pt idx="352">
                  <c:v>31037.9375</c:v>
                </c:pt>
                <c:pt idx="353">
                  <c:v>31156.625</c:v>
                </c:pt>
                <c:pt idx="354">
                  <c:v>31275.3125</c:v>
                </c:pt>
                <c:pt idx="355">
                  <c:v>31394</c:v>
                </c:pt>
                <c:pt idx="356">
                  <c:v>31512.6875</c:v>
                </c:pt>
                <c:pt idx="357">
                  <c:v>31631.375</c:v>
                </c:pt>
                <c:pt idx="358">
                  <c:v>31750.0625</c:v>
                </c:pt>
                <c:pt idx="359">
                  <c:v>31868.75</c:v>
                </c:pt>
                <c:pt idx="360">
                  <c:v>31987.4375</c:v>
                </c:pt>
                <c:pt idx="361">
                  <c:v>32106.125</c:v>
                </c:pt>
                <c:pt idx="362">
                  <c:v>32224.8125</c:v>
                </c:pt>
                <c:pt idx="363">
                  <c:v>32343.5</c:v>
                </c:pt>
                <c:pt idx="364">
                  <c:v>32462.1875</c:v>
                </c:pt>
                <c:pt idx="365">
                  <c:v>32580.875</c:v>
                </c:pt>
                <c:pt idx="366">
                  <c:v>32699.5625</c:v>
                </c:pt>
                <c:pt idx="367">
                  <c:v>32818.25</c:v>
                </c:pt>
                <c:pt idx="368">
                  <c:v>32936.9375</c:v>
                </c:pt>
                <c:pt idx="369">
                  <c:v>33055.625</c:v>
                </c:pt>
                <c:pt idx="370">
                  <c:v>33174.3125</c:v>
                </c:pt>
                <c:pt idx="371">
                  <c:v>33293</c:v>
                </c:pt>
                <c:pt idx="372">
                  <c:v>33411.6875</c:v>
                </c:pt>
                <c:pt idx="373">
                  <c:v>33530.375</c:v>
                </c:pt>
                <c:pt idx="374">
                  <c:v>33649.0625</c:v>
                </c:pt>
                <c:pt idx="375">
                  <c:v>33767.75</c:v>
                </c:pt>
                <c:pt idx="376">
                  <c:v>33886.4375</c:v>
                </c:pt>
                <c:pt idx="377">
                  <c:v>34005.125</c:v>
                </c:pt>
                <c:pt idx="378">
                  <c:v>34123.8125</c:v>
                </c:pt>
                <c:pt idx="379">
                  <c:v>34242.5</c:v>
                </c:pt>
                <c:pt idx="380">
                  <c:v>34361.1875</c:v>
                </c:pt>
                <c:pt idx="381">
                  <c:v>34479.875</c:v>
                </c:pt>
                <c:pt idx="382">
                  <c:v>34598.5625</c:v>
                </c:pt>
                <c:pt idx="383">
                  <c:v>34717.25</c:v>
                </c:pt>
                <c:pt idx="384">
                  <c:v>34835.9375</c:v>
                </c:pt>
                <c:pt idx="385">
                  <c:v>34954.625</c:v>
                </c:pt>
                <c:pt idx="386">
                  <c:v>35073.3125</c:v>
                </c:pt>
                <c:pt idx="387">
                  <c:v>35192</c:v>
                </c:pt>
                <c:pt idx="388">
                  <c:v>35310.6875</c:v>
                </c:pt>
                <c:pt idx="389">
                  <c:v>35429.375</c:v>
                </c:pt>
                <c:pt idx="390">
                  <c:v>35548.0625</c:v>
                </c:pt>
                <c:pt idx="391">
                  <c:v>35666.75</c:v>
                </c:pt>
                <c:pt idx="392">
                  <c:v>35785.4375</c:v>
                </c:pt>
                <c:pt idx="393">
                  <c:v>35904.125</c:v>
                </c:pt>
                <c:pt idx="394">
                  <c:v>36022.8125</c:v>
                </c:pt>
                <c:pt idx="395">
                  <c:v>36141.5</c:v>
                </c:pt>
                <c:pt idx="396">
                  <c:v>36260.1875</c:v>
                </c:pt>
                <c:pt idx="397">
                  <c:v>36378.875</c:v>
                </c:pt>
                <c:pt idx="398">
                  <c:v>36497.5625</c:v>
                </c:pt>
                <c:pt idx="399">
                  <c:v>36616.25</c:v>
                </c:pt>
                <c:pt idx="400">
                  <c:v>36734.9375</c:v>
                </c:pt>
                <c:pt idx="401">
                  <c:v>36853.625</c:v>
                </c:pt>
                <c:pt idx="402">
                  <c:v>36972.3125</c:v>
                </c:pt>
                <c:pt idx="403">
                  <c:v>37091</c:v>
                </c:pt>
                <c:pt idx="404">
                  <c:v>37209.6875</c:v>
                </c:pt>
                <c:pt idx="405">
                  <c:v>37328.375</c:v>
                </c:pt>
                <c:pt idx="406">
                  <c:v>37447.0625</c:v>
                </c:pt>
                <c:pt idx="407">
                  <c:v>37565.75</c:v>
                </c:pt>
                <c:pt idx="408">
                  <c:v>37684.4375</c:v>
                </c:pt>
                <c:pt idx="409">
                  <c:v>37803.125</c:v>
                </c:pt>
                <c:pt idx="410">
                  <c:v>37921.8125</c:v>
                </c:pt>
                <c:pt idx="411">
                  <c:v>38040.5</c:v>
                </c:pt>
                <c:pt idx="412">
                  <c:v>38159.1875</c:v>
                </c:pt>
                <c:pt idx="413">
                  <c:v>38277.875</c:v>
                </c:pt>
                <c:pt idx="414">
                  <c:v>38396.5625</c:v>
                </c:pt>
                <c:pt idx="415">
                  <c:v>38515.25</c:v>
                </c:pt>
                <c:pt idx="416">
                  <c:v>38633.9375</c:v>
                </c:pt>
                <c:pt idx="417">
                  <c:v>38752.625</c:v>
                </c:pt>
                <c:pt idx="418">
                  <c:v>38871.3125</c:v>
                </c:pt>
                <c:pt idx="419">
                  <c:v>38990</c:v>
                </c:pt>
                <c:pt idx="420">
                  <c:v>39108.6875</c:v>
                </c:pt>
                <c:pt idx="421">
                  <c:v>39227.375</c:v>
                </c:pt>
                <c:pt idx="422">
                  <c:v>39346.0625</c:v>
                </c:pt>
                <c:pt idx="423">
                  <c:v>39464.75</c:v>
                </c:pt>
                <c:pt idx="424">
                  <c:v>39583.4375</c:v>
                </c:pt>
                <c:pt idx="425">
                  <c:v>39702.125</c:v>
                </c:pt>
                <c:pt idx="426">
                  <c:v>39820.8125</c:v>
                </c:pt>
                <c:pt idx="427">
                  <c:v>39939.5</c:v>
                </c:pt>
                <c:pt idx="428">
                  <c:v>40058.1875</c:v>
                </c:pt>
                <c:pt idx="429">
                  <c:v>40176.875</c:v>
                </c:pt>
                <c:pt idx="430">
                  <c:v>40295.5625</c:v>
                </c:pt>
                <c:pt idx="431">
                  <c:v>40414.25</c:v>
                </c:pt>
                <c:pt idx="432">
                  <c:v>40532.9375</c:v>
                </c:pt>
                <c:pt idx="433">
                  <c:v>40651.625</c:v>
                </c:pt>
                <c:pt idx="434">
                  <c:v>40770.3125</c:v>
                </c:pt>
                <c:pt idx="435">
                  <c:v>40889</c:v>
                </c:pt>
                <c:pt idx="436">
                  <c:v>41007.6875</c:v>
                </c:pt>
                <c:pt idx="437">
                  <c:v>41126.375</c:v>
                </c:pt>
                <c:pt idx="438">
                  <c:v>41245.0625</c:v>
                </c:pt>
                <c:pt idx="439">
                  <c:v>41363.75</c:v>
                </c:pt>
                <c:pt idx="440">
                  <c:v>41482.4375</c:v>
                </c:pt>
                <c:pt idx="441">
                  <c:v>41601.125</c:v>
                </c:pt>
                <c:pt idx="442">
                  <c:v>41719.8125</c:v>
                </c:pt>
                <c:pt idx="443">
                  <c:v>41838.5</c:v>
                </c:pt>
                <c:pt idx="444">
                  <c:v>41957.1875</c:v>
                </c:pt>
                <c:pt idx="445">
                  <c:v>42075.875</c:v>
                </c:pt>
                <c:pt idx="446">
                  <c:v>42194.5625</c:v>
                </c:pt>
                <c:pt idx="447">
                  <c:v>42313.25</c:v>
                </c:pt>
                <c:pt idx="448">
                  <c:v>42431.9375</c:v>
                </c:pt>
                <c:pt idx="449">
                  <c:v>42550.625</c:v>
                </c:pt>
                <c:pt idx="450">
                  <c:v>42669.3125</c:v>
                </c:pt>
                <c:pt idx="451">
                  <c:v>42788</c:v>
                </c:pt>
                <c:pt idx="452">
                  <c:v>42906.6875</c:v>
                </c:pt>
                <c:pt idx="453">
                  <c:v>43025.375</c:v>
                </c:pt>
                <c:pt idx="454">
                  <c:v>43144.0625</c:v>
                </c:pt>
                <c:pt idx="455">
                  <c:v>43262.75</c:v>
                </c:pt>
                <c:pt idx="456">
                  <c:v>43381.4375</c:v>
                </c:pt>
                <c:pt idx="457">
                  <c:v>43500.125</c:v>
                </c:pt>
                <c:pt idx="458">
                  <c:v>43618.8125</c:v>
                </c:pt>
                <c:pt idx="459">
                  <c:v>43737.5</c:v>
                </c:pt>
                <c:pt idx="460">
                  <c:v>43856.1875</c:v>
                </c:pt>
                <c:pt idx="461">
                  <c:v>43974.875</c:v>
                </c:pt>
                <c:pt idx="462">
                  <c:v>44093.5625</c:v>
                </c:pt>
                <c:pt idx="463">
                  <c:v>44212.25</c:v>
                </c:pt>
                <c:pt idx="464">
                  <c:v>44330.9375</c:v>
                </c:pt>
                <c:pt idx="465">
                  <c:v>44449.625</c:v>
                </c:pt>
                <c:pt idx="466">
                  <c:v>44568.3125</c:v>
                </c:pt>
                <c:pt idx="467">
                  <c:v>44687</c:v>
                </c:pt>
                <c:pt idx="468">
                  <c:v>44805.6875</c:v>
                </c:pt>
                <c:pt idx="469">
                  <c:v>44924.375</c:v>
                </c:pt>
                <c:pt idx="470">
                  <c:v>45043.0625</c:v>
                </c:pt>
                <c:pt idx="471">
                  <c:v>45161.75</c:v>
                </c:pt>
                <c:pt idx="472">
                  <c:v>45280.4375</c:v>
                </c:pt>
                <c:pt idx="473">
                  <c:v>45399.125</c:v>
                </c:pt>
                <c:pt idx="474">
                  <c:v>45517.8125</c:v>
                </c:pt>
                <c:pt idx="475">
                  <c:v>45636.5</c:v>
                </c:pt>
                <c:pt idx="476">
                  <c:v>45755.1875</c:v>
                </c:pt>
                <c:pt idx="477">
                  <c:v>45873.875</c:v>
                </c:pt>
                <c:pt idx="478">
                  <c:v>45992.5625</c:v>
                </c:pt>
                <c:pt idx="479">
                  <c:v>46111.25</c:v>
                </c:pt>
                <c:pt idx="480">
                  <c:v>46229.9375</c:v>
                </c:pt>
                <c:pt idx="481">
                  <c:v>46348.625</c:v>
                </c:pt>
                <c:pt idx="482">
                  <c:v>46467.3125</c:v>
                </c:pt>
                <c:pt idx="483">
                  <c:v>46586</c:v>
                </c:pt>
                <c:pt idx="484">
                  <c:v>46704.6875</c:v>
                </c:pt>
                <c:pt idx="485">
                  <c:v>46823.375</c:v>
                </c:pt>
                <c:pt idx="486">
                  <c:v>46942.0625</c:v>
                </c:pt>
                <c:pt idx="487">
                  <c:v>47060.75</c:v>
                </c:pt>
                <c:pt idx="488">
                  <c:v>47179.4375</c:v>
                </c:pt>
                <c:pt idx="489">
                  <c:v>47298.125</c:v>
                </c:pt>
                <c:pt idx="490">
                  <c:v>47416.8125</c:v>
                </c:pt>
                <c:pt idx="491">
                  <c:v>47535.5</c:v>
                </c:pt>
                <c:pt idx="492">
                  <c:v>47654.1875</c:v>
                </c:pt>
                <c:pt idx="493">
                  <c:v>47772.875</c:v>
                </c:pt>
                <c:pt idx="494">
                  <c:v>47891.5625</c:v>
                </c:pt>
                <c:pt idx="495">
                  <c:v>48010.25</c:v>
                </c:pt>
                <c:pt idx="496">
                  <c:v>48128.9375</c:v>
                </c:pt>
                <c:pt idx="497">
                  <c:v>48247.625</c:v>
                </c:pt>
                <c:pt idx="498">
                  <c:v>48366.3125</c:v>
                </c:pt>
                <c:pt idx="499">
                  <c:v>48485</c:v>
                </c:pt>
              </c:numCache>
            </c:numRef>
          </c:xVal>
          <c:yVal>
            <c:numRef>
              <c:f>'Population Mean'!$N$20:$N$519</c:f>
              <c:numCache>
                <c:formatCode>_("$"* #,##0.00_);_("$"* \(#,##0.00\);_("$"* "-"??_);_(@_)</c:formatCode>
                <c:ptCount val="500"/>
                <c:pt idx="0">
                  <c:v>1.4734195455407277E-4</c:v>
                </c:pt>
                <c:pt idx="1">
                  <c:v>1.5476978423436681E-4</c:v>
                </c:pt>
                <c:pt idx="2">
                  <c:v>1.6256673095329816E-4</c:v>
                </c:pt>
                <c:pt idx="3">
                  <c:v>1.7075044130413007E-4</c:v>
                </c:pt>
                <c:pt idx="4">
                  <c:v>1.793393400582083E-4</c:v>
                </c:pt>
                <c:pt idx="5">
                  <c:v>1.8835265895454059E-4</c:v>
                </c:pt>
                <c:pt idx="6">
                  <c:v>1.9781046610002715E-4</c:v>
                </c:pt>
                <c:pt idx="7">
                  <c:v>2.0773369595292581E-4</c:v>
                </c:pt>
                <c:pt idx="8">
                  <c:v>2.1814417985746787E-4</c:v>
                </c:pt>
                <c:pt idx="9">
                  <c:v>2.2906467709243395E-4</c:v>
                </c:pt>
                <c:pt idx="10">
                  <c:v>2.4051890639131433E-4</c:v>
                </c:pt>
                <c:pt idx="11">
                  <c:v>2.5253157788588916E-4</c:v>
                </c:pt>
                <c:pt idx="12">
                  <c:v>2.6512842541888708E-4</c:v>
                </c:pt>
                <c:pt idx="13">
                  <c:v>2.7833623916486425E-4</c:v>
                </c:pt>
                <c:pt idx="14">
                  <c:v>2.9218289849174866E-4</c:v>
                </c:pt>
                <c:pt idx="15">
                  <c:v>3.0669740498778146E-4</c:v>
                </c:pt>
                <c:pt idx="16">
                  <c:v>3.2190991557119091E-4</c:v>
                </c:pt>
                <c:pt idx="17">
                  <c:v>3.3785177559147962E-4</c:v>
                </c:pt>
                <c:pt idx="18">
                  <c:v>3.5455555182267468E-4</c:v>
                </c:pt>
                <c:pt idx="19">
                  <c:v>3.7205506523991204E-4</c:v>
                </c:pt>
                <c:pt idx="20">
                  <c:v>3.903854234609495E-4</c:v>
                </c:pt>
                <c:pt idx="21">
                  <c:v>4.0958305272444182E-4</c:v>
                </c:pt>
                <c:pt idx="22">
                  <c:v>4.2968572926645361E-4</c:v>
                </c:pt>
                <c:pt idx="23">
                  <c:v>4.5073260994577327E-4</c:v>
                </c:pt>
                <c:pt idx="24">
                  <c:v>4.7276426195720211E-4</c:v>
                </c:pt>
                <c:pt idx="25">
                  <c:v>4.9582269146071067E-4</c:v>
                </c:pt>
                <c:pt idx="26">
                  <c:v>5.1995137094200308E-4</c:v>
                </c:pt>
                <c:pt idx="27">
                  <c:v>5.4519526510793132E-4</c:v>
                </c:pt>
                <c:pt idx="28">
                  <c:v>5.7160085510715632E-4</c:v>
                </c:pt>
                <c:pt idx="29">
                  <c:v>5.9921616085383943E-4</c:v>
                </c:pt>
                <c:pt idx="30">
                  <c:v>6.2809076121857731E-4</c:v>
                </c:pt>
                <c:pt idx="31">
                  <c:v>6.5827581183749637E-4</c:v>
                </c:pt>
                <c:pt idx="32">
                  <c:v>6.8982406027686457E-4</c:v>
                </c:pt>
                <c:pt idx="33">
                  <c:v>7.2278985827660229E-4</c:v>
                </c:pt>
                <c:pt idx="34">
                  <c:v>7.5722917078260236E-4</c:v>
                </c:pt>
                <c:pt idx="35">
                  <c:v>7.9319958146410394E-4</c:v>
                </c:pt>
                <c:pt idx="36">
                  <c:v>8.3076029439856612E-4</c:v>
                </c:pt>
                <c:pt idx="37">
                  <c:v>8.6997213159328672E-4</c:v>
                </c:pt>
                <c:pt idx="38">
                  <c:v>9.1089752600012792E-4</c:v>
                </c:pt>
                <c:pt idx="39">
                  <c:v>9.5360050966689092E-4</c:v>
                </c:pt>
                <c:pt idx="40">
                  <c:v>9.9814669665700129E-4</c:v>
                </c:pt>
                <c:pt idx="41">
                  <c:v>1.0446032603579174E-3</c:v>
                </c:pt>
                <c:pt idx="42">
                  <c:v>1.0930389047877076E-3</c:v>
                </c:pt>
                <c:pt idx="43">
                  <c:v>1.1435238295002727E-3</c:v>
                </c:pt>
                <c:pt idx="44">
                  <c:v>1.1961296876806596E-3</c:v>
                </c:pt>
                <c:pt idx="45">
                  <c:v>1.250929537015057E-3</c:v>
                </c:pt>
                <c:pt idx="46">
                  <c:v>1.3079977829143635E-3</c:v>
                </c:pt>
                <c:pt idx="47">
                  <c:v>1.3674101136654116E-3</c:v>
                </c:pt>
                <c:pt idx="48">
                  <c:v>1.4292434270830393E-3</c:v>
                </c:pt>
                <c:pt idx="49">
                  <c:v>1.4935757482342406E-3</c:v>
                </c:pt>
                <c:pt idx="50">
                  <c:v>1.5604861378087365E-3</c:v>
                </c:pt>
                <c:pt idx="51">
                  <c:v>1.6300545907145352E-3</c:v>
                </c:pt>
                <c:pt idx="52">
                  <c:v>1.7023619244832776E-3</c:v>
                </c:pt>
                <c:pt idx="53">
                  <c:v>1.7774896570812819E-3</c:v>
                </c:pt>
                <c:pt idx="54">
                  <c:v>1.8555198737333668E-3</c:v>
                </c:pt>
                <c:pt idx="55">
                  <c:v>1.9365350823848486E-3</c:v>
                </c:pt>
                <c:pt idx="56">
                  <c:v>2.0206180574451615E-3</c:v>
                </c:pt>
                <c:pt idx="57">
                  <c:v>2.107851671480282E-3</c:v>
                </c:pt>
                <c:pt idx="58">
                  <c:v>2.1983187145497227E-3</c:v>
                </c:pt>
                <c:pt idx="59">
                  <c:v>2.2921017009128082E-3</c:v>
                </c:pt>
                <c:pt idx="60">
                  <c:v>2.3892826628677637E-3</c:v>
                </c:pt>
                <c:pt idx="61">
                  <c:v>2.4899429315246961E-3</c:v>
                </c:pt>
                <c:pt idx="62">
                  <c:v>2.5941629043595357E-3</c:v>
                </c:pt>
                <c:pt idx="63">
                  <c:v>2.7020217994471012E-3</c:v>
                </c:pt>
                <c:pt idx="64">
                  <c:v>2.813597396321605E-3</c:v>
                </c:pt>
                <c:pt idx="65">
                  <c:v>2.9289657634776131E-3</c:v>
                </c:pt>
                <c:pt idx="66">
                  <c:v>3.0482009725864845E-3</c:v>
                </c:pt>
                <c:pt idx="67">
                  <c:v>3.1713747995700953E-3</c:v>
                </c:pt>
                <c:pt idx="68">
                  <c:v>3.2985564127541861E-3</c:v>
                </c:pt>
                <c:pt idx="69">
                  <c:v>3.4298120483982619E-3</c:v>
                </c:pt>
                <c:pt idx="70">
                  <c:v>3.5652046739845719E-3</c:v>
                </c:pt>
                <c:pt idx="71">
                  <c:v>3.7047936397396758E-3</c:v>
                </c:pt>
                <c:pt idx="72">
                  <c:v>3.8486343189520281E-3</c:v>
                </c:pt>
                <c:pt idx="73">
                  <c:v>3.9967777377504649E-3</c:v>
                </c:pt>
                <c:pt idx="74">
                  <c:v>4.1492701951092587E-3</c:v>
                </c:pt>
                <c:pt idx="75">
                  <c:v>4.3061528739488097E-3</c:v>
                </c:pt>
                <c:pt idx="76">
                  <c:v>4.4674614443112326E-3</c:v>
                </c:pt>
                <c:pt idx="77">
                  <c:v>4.6332256597032828E-3</c:v>
                </c:pt>
                <c:pt idx="78">
                  <c:v>4.8034689478070741E-3</c:v>
                </c:pt>
                <c:pt idx="79">
                  <c:v>4.9782079968784879E-3</c:v>
                </c:pt>
                <c:pt idx="80">
                  <c:v>5.1574523392682384E-3</c:v>
                </c:pt>
                <c:pt idx="81">
                  <c:v>5.3412039336125372E-3</c:v>
                </c:pt>
                <c:pt idx="82">
                  <c:v>5.529456747357081E-3</c:v>
                </c:pt>
                <c:pt idx="83">
                  <c:v>5.7221963413926769E-3</c:v>
                </c:pt>
                <c:pt idx="84">
                  <c:v>5.9193994586893839E-3</c:v>
                </c:pt>
                <c:pt idx="85">
                  <c:v>6.1210336189205516E-3</c:v>
                </c:pt>
                <c:pt idx="86">
                  <c:v>6.3270567211728412E-3</c:v>
                </c:pt>
                <c:pt idx="87">
                  <c:v>6.5374166569328457E-3</c:v>
                </c:pt>
                <c:pt idx="88">
                  <c:v>6.7520509356326225E-3</c:v>
                </c:pt>
                <c:pt idx="89">
                  <c:v>6.9708863251080472E-3</c:v>
                </c:pt>
                <c:pt idx="90">
                  <c:v>7.1938385094103829E-3</c:v>
                </c:pt>
                <c:pt idx="91">
                  <c:v>7.4208117664562173E-3</c:v>
                </c:pt>
                <c:pt idx="92">
                  <c:v>7.6516986680598142E-3</c:v>
                </c:pt>
                <c:pt idx="93">
                  <c:v>7.8863798049276651E-3</c:v>
                </c:pt>
                <c:pt idx="94">
                  <c:v>8.1247235392066935E-3</c:v>
                </c:pt>
                <c:pt idx="95">
                  <c:v>8.3665857872039784E-3</c:v>
                </c:pt>
                <c:pt idx="96">
                  <c:v>8.6118098348581945E-3</c:v>
                </c:pt>
                <c:pt idx="97">
                  <c:v>8.8602261885406819E-3</c:v>
                </c:pt>
                <c:pt idx="98">
                  <c:v>9.1116524637105678E-3</c:v>
                </c:pt>
                <c:pt idx="99">
                  <c:v>9.3658933138736911E-3</c:v>
                </c:pt>
                <c:pt idx="100">
                  <c:v>9.6227404022184437E-3</c:v>
                </c:pt>
                <c:pt idx="101">
                  <c:v>9.8819724182049873E-3</c:v>
                </c:pt>
                <c:pt idx="102">
                  <c:v>1.0143355141238597E-2</c:v>
                </c:pt>
                <c:pt idx="103">
                  <c:v>1.0406641553426271E-2</c:v>
                </c:pt>
                <c:pt idx="104">
                  <c:v>1.0671572003241814E-2</c:v>
                </c:pt>
                <c:pt idx="105">
                  <c:v>1.0937874421724225E-2</c:v>
                </c:pt>
                <c:pt idx="106">
                  <c:v>1.1205264592653863E-2</c:v>
                </c:pt>
                <c:pt idx="107">
                  <c:v>1.147344647787546E-2</c:v>
                </c:pt>
                <c:pt idx="108">
                  <c:v>1.1742112598714771E-2</c:v>
                </c:pt>
                <c:pt idx="109">
                  <c:v>1.2010944474168006E-2</c:v>
                </c:pt>
                <c:pt idx="110">
                  <c:v>1.2279613116231936E-2</c:v>
                </c:pt>
                <c:pt idx="111">
                  <c:v>1.2547779582455509E-2</c:v>
                </c:pt>
                <c:pt idx="112">
                  <c:v>1.2815095585467895E-2</c:v>
                </c:pt>
                <c:pt idx="113">
                  <c:v>1.3081204158904958E-2</c:v>
                </c:pt>
                <c:pt idx="114">
                  <c:v>1.3345740378811644E-2</c:v>
                </c:pt>
                <c:pt idx="115">
                  <c:v>1.3608332139244728E-2</c:v>
                </c:pt>
                <c:pt idx="116">
                  <c:v>1.3868600980441681E-2</c:v>
                </c:pt>
                <c:pt idx="117">
                  <c:v>1.4126162967555922E-2</c:v>
                </c:pt>
                <c:pt idx="118">
                  <c:v>1.4380629617595175E-2</c:v>
                </c:pt>
                <c:pt idx="119">
                  <c:v>1.4631608871835733E-2</c:v>
                </c:pt>
                <c:pt idx="120">
                  <c:v>1.4878706110628193E-2</c:v>
                </c:pt>
                <c:pt idx="121">
                  <c:v>1.5121525207158593E-2</c:v>
                </c:pt>
                <c:pt idx="122">
                  <c:v>1.535966961639007E-2</c:v>
                </c:pt>
                <c:pt idx="123">
                  <c:v>1.5592743495082551E-2</c:v>
                </c:pt>
                <c:pt idx="124">
                  <c:v>1.5820352848484265E-2</c:v>
                </c:pt>
                <c:pt idx="125">
                  <c:v>1.604210669899564E-2</c:v>
                </c:pt>
                <c:pt idx="126">
                  <c:v>1.6257618271844798E-2</c:v>
                </c:pt>
                <c:pt idx="127">
                  <c:v>1.6466506192577279E-2</c:v>
                </c:pt>
                <c:pt idx="128">
                  <c:v>1.6668395690948468E-2</c:v>
                </c:pt>
                <c:pt idx="129">
                  <c:v>1.6862919805636201E-2</c:v>
                </c:pt>
                <c:pt idx="130">
                  <c:v>1.7049720584043637E-2</c:v>
                </c:pt>
                <c:pt idx="131">
                  <c:v>1.7228450271356943E-2</c:v>
                </c:pt>
                <c:pt idx="132">
                  <c:v>1.7398772482956182E-2</c:v>
                </c:pt>
                <c:pt idx="133">
                  <c:v>1.756036335424338E-2</c:v>
                </c:pt>
                <c:pt idx="134">
                  <c:v>1.7712912661968838E-2</c:v>
                </c:pt>
                <c:pt idx="135">
                  <c:v>1.7856124911188542E-2</c:v>
                </c:pt>
                <c:pt idx="136">
                  <c:v>1.7989720382078633E-2</c:v>
                </c:pt>
                <c:pt idx="137">
                  <c:v>1.8113436130974769E-2</c:v>
                </c:pt>
                <c:pt idx="138">
                  <c:v>1.822702694018169E-2</c:v>
                </c:pt>
                <c:pt idx="139">
                  <c:v>1.8330266211319057E-2</c:v>
                </c:pt>
                <c:pt idx="140">
                  <c:v>1.8422946797232387E-2</c:v>
                </c:pt>
                <c:pt idx="141">
                  <c:v>1.8504881767795356E-2</c:v>
                </c:pt>
                <c:pt idx="142">
                  <c:v>1.8575905105266188E-2</c:v>
                </c:pt>
                <c:pt idx="143">
                  <c:v>1.8635872325232838E-2</c:v>
                </c:pt>
                <c:pt idx="144">
                  <c:v>1.8684661019581106E-2</c:v>
                </c:pt>
                <c:pt idx="145">
                  <c:v>1.8722171318352465E-2</c:v>
                </c:pt>
                <c:pt idx="146">
                  <c:v>1.8748326267812199E-2</c:v>
                </c:pt>
                <c:pt idx="147">
                  <c:v>1.8763072122527091E-2</c:v>
                </c:pt>
                <c:pt idx="148">
                  <c:v>1.8766378549747775E-2</c:v>
                </c:pt>
                <c:pt idx="149">
                  <c:v>1.8758238744899791E-2</c:v>
                </c:pt>
                <c:pt idx="150">
                  <c:v>1.8738669457505241E-2</c:v>
                </c:pt>
                <c:pt idx="151">
                  <c:v>1.8707710927384547E-2</c:v>
                </c:pt>
                <c:pt idx="152">
                  <c:v>1.8665426731512058E-2</c:v>
                </c:pt>
                <c:pt idx="153">
                  <c:v>1.861190354242126E-2</c:v>
                </c:pt>
                <c:pt idx="154">
                  <c:v>1.8547250799573867E-2</c:v>
                </c:pt>
                <c:pt idx="155">
                  <c:v>1.8471600295608681E-2</c:v>
                </c:pt>
                <c:pt idx="156">
                  <c:v>1.8385105679875391E-2</c:v>
                </c:pt>
                <c:pt idx="157">
                  <c:v>1.8287941882126013E-2</c:v>
                </c:pt>
                <c:pt idx="158">
                  <c:v>1.8180304459685548E-2</c:v>
                </c:pt>
                <c:pt idx="159">
                  <c:v>1.8062408871838409E-2</c:v>
                </c:pt>
                <c:pt idx="160">
                  <c:v>1.7934489685556665E-2</c:v>
                </c:pt>
                <c:pt idx="161">
                  <c:v>1.7796799717055833E-2</c:v>
                </c:pt>
                <c:pt idx="162">
                  <c:v>1.7649609113980391E-2</c:v>
                </c:pt>
                <c:pt idx="163">
                  <c:v>1.7493204383306482E-2</c:v>
                </c:pt>
                <c:pt idx="164">
                  <c:v>1.7327887370292894E-2</c:v>
                </c:pt>
                <c:pt idx="165">
                  <c:v>1.7153974194017541E-2</c:v>
                </c:pt>
                <c:pt idx="166">
                  <c:v>1.697179414519534E-2</c:v>
                </c:pt>
                <c:pt idx="167">
                  <c:v>1.678168855209361E-2</c:v>
                </c:pt>
                <c:pt idx="168">
                  <c:v>1.6584009620443152E-2</c:v>
                </c:pt>
                <c:pt idx="169">
                  <c:v>1.6379119253274954E-2</c:v>
                </c:pt>
                <c:pt idx="170">
                  <c:v>1.6167387856606097E-2</c:v>
                </c:pt>
                <c:pt idx="171">
                  <c:v>1.5949193136858053E-2</c:v>
                </c:pt>
                <c:pt idx="172">
                  <c:v>1.5724918895798412E-2</c:v>
                </c:pt>
                <c:pt idx="173">
                  <c:v>1.5494953828680269E-2</c:v>
                </c:pt>
                <c:pt idx="174">
                  <c:v>1.5259690331095421E-2</c:v>
                </c:pt>
                <c:pt idx="175">
                  <c:v>1.5019523319860228E-2</c:v>
                </c:pt>
                <c:pt idx="176">
                  <c:v>1.4774849073041829E-2</c:v>
                </c:pt>
                <c:pt idx="177">
                  <c:v>1.4526064093974278E-2</c:v>
                </c:pt>
                <c:pt idx="178">
                  <c:v>1.4273564003842054E-2</c:v>
                </c:pt>
                <c:pt idx="179">
                  <c:v>1.4017742467116179E-2</c:v>
                </c:pt>
                <c:pt idx="180">
                  <c:v>1.3758990153803663E-2</c:v>
                </c:pt>
                <c:pt idx="181">
                  <c:v>1.3497693742143824E-2</c:v>
                </c:pt>
                <c:pt idx="182">
                  <c:v>1.3234234965046054E-2</c:v>
                </c:pt>
                <c:pt idx="183">
                  <c:v>1.2968989703197153E-2</c:v>
                </c:pt>
                <c:pt idx="184">
                  <c:v>1.2702327127412927E-2</c:v>
                </c:pt>
                <c:pt idx="185">
                  <c:v>1.2434608892448185E-2</c:v>
                </c:pt>
                <c:pt idx="186">
                  <c:v>1.2166188384105214E-2</c:v>
                </c:pt>
                <c:pt idx="187">
                  <c:v>1.1897410021125321E-2</c:v>
                </c:pt>
                <c:pt idx="188">
                  <c:v>1.1628608612988534E-2</c:v>
                </c:pt>
                <c:pt idx="189">
                  <c:v>1.1360108774398081E-2</c:v>
                </c:pt>
                <c:pt idx="190">
                  <c:v>1.1092224396883732E-2</c:v>
                </c:pt>
                <c:pt idx="191">
                  <c:v>1.0825258177627806E-2</c:v>
                </c:pt>
                <c:pt idx="192">
                  <c:v>1.0559501205322785E-2</c:v>
                </c:pt>
                <c:pt idx="193">
                  <c:v>1.0295232602536841E-2</c:v>
                </c:pt>
                <c:pt idx="194">
                  <c:v>1.0032719223810549E-2</c:v>
                </c:pt>
                <c:pt idx="195">
                  <c:v>9.7722154084393109E-3</c:v>
                </c:pt>
                <c:pt idx="196">
                  <c:v>9.5139627866452914E-3</c:v>
                </c:pt>
                <c:pt idx="197">
                  <c:v>9.2581901376234121E-3</c:v>
                </c:pt>
                <c:pt idx="198">
                  <c:v>9.0051132977473358E-3</c:v>
                </c:pt>
                <c:pt idx="199">
                  <c:v>8.7549351170344014E-3</c:v>
                </c:pt>
                <c:pt idx="200">
                  <c:v>8.5078454618066068E-3</c:v>
                </c:pt>
                <c:pt idx="201">
                  <c:v>8.2640212613660502E-3</c:v>
                </c:pt>
                <c:pt idx="202">
                  <c:v>8.0236265963501419E-3</c:v>
                </c:pt>
                <c:pt idx="203">
                  <c:v>7.786812826365952E-3</c:v>
                </c:pt>
                <c:pt idx="204">
                  <c:v>7.5537187544237883E-3</c:v>
                </c:pt>
                <c:pt idx="205">
                  <c:v>7.324470825609386E-3</c:v>
                </c:pt>
                <c:pt idx="206">
                  <c:v>7.0991833574273189E-3</c:v>
                </c:pt>
                <c:pt idx="207">
                  <c:v>6.8779587992046087E-3</c:v>
                </c:pt>
                <c:pt idx="208">
                  <c:v>6.6608880179557239E-3</c:v>
                </c:pt>
                <c:pt idx="209">
                  <c:v>6.4480506081164846E-3</c:v>
                </c:pt>
                <c:pt idx="210">
                  <c:v>6.2395152225765971E-3</c:v>
                </c:pt>
                <c:pt idx="211">
                  <c:v>6.0353399225020476E-3</c:v>
                </c:pt>
                <c:pt idx="212">
                  <c:v>5.8355725434645622E-3</c:v>
                </c:pt>
                <c:pt idx="213">
                  <c:v>5.6402510754836044E-3</c:v>
                </c:pt>
                <c:pt idx="214">
                  <c:v>5.4494040546545497E-3</c:v>
                </c:pt>
                <c:pt idx="215">
                  <c:v>5.2630509641146128E-3</c:v>
                </c:pt>
                <c:pt idx="216">
                  <c:v>5.0812026421970247E-3</c:v>
                </c:pt>
                <c:pt idx="217">
                  <c:v>4.90386169572532E-3</c:v>
                </c:pt>
                <c:pt idx="218">
                  <c:v>4.731022916491745E-3</c:v>
                </c:pt>
                <c:pt idx="219">
                  <c:v>4.5626736990831418E-3</c:v>
                </c:pt>
                <c:pt idx="220">
                  <c:v>4.3987944583273597E-3</c:v>
                </c:pt>
                <c:pt idx="221">
                  <c:v>4.2393590447381557E-3</c:v>
                </c:pt>
                <c:pt idx="222">
                  <c:v>4.0843351564632258E-3</c:v>
                </c:pt>
                <c:pt idx="223">
                  <c:v>3.9336847463495861E-3</c:v>
                </c:pt>
                <c:pt idx="224">
                  <c:v>3.7873644228548775E-3</c:v>
                </c:pt>
                <c:pt idx="225">
                  <c:v>3.6453258436519587E-3</c:v>
                </c:pt>
                <c:pt idx="226">
                  <c:v>3.5075161008800704E-3</c:v>
                </c:pt>
                <c:pt idx="227">
                  <c:v>3.373878097112426E-3</c:v>
                </c:pt>
                <c:pt idx="228">
                  <c:v>3.2443509112148883E-3</c:v>
                </c:pt>
                <c:pt idx="229">
                  <c:v>3.1188701533703123E-3</c:v>
                </c:pt>
                <c:pt idx="230">
                  <c:v>2.9973683086519376E-3</c:v>
                </c:pt>
                <c:pt idx="231">
                  <c:v>2.8797750686165857E-3</c:v>
                </c:pt>
                <c:pt idx="232">
                  <c:v>2.7660176504852307E-3</c:v>
                </c:pt>
                <c:pt idx="233">
                  <c:v>2.6560211035653314E-3</c:v>
                </c:pt>
                <c:pt idx="234">
                  <c:v>2.5497086026474713E-3</c:v>
                </c:pt>
                <c:pt idx="235">
                  <c:v>2.4470017281937873E-3</c:v>
                </c:pt>
                <c:pt idx="236">
                  <c:v>2.3478207331990575E-3</c:v>
                </c:pt>
                <c:pt idx="237">
                  <c:v>2.2520847966801538E-3</c:v>
                </c:pt>
                <c:pt idx="238">
                  <c:v>2.159712263809177E-3</c:v>
                </c:pt>
                <c:pt idx="239">
                  <c:v>2.0706208727597764E-3</c:v>
                </c:pt>
                <c:pt idx="240">
                  <c:v>1.9847279683955499E-3</c:v>
                </c:pt>
                <c:pt idx="241">
                  <c:v>1.9019507029701677E-3</c:v>
                </c:pt>
                <c:pt idx="242">
                  <c:v>1.8222062240547121E-3</c:v>
                </c:pt>
                <c:pt idx="243">
                  <c:v>1.745411849948697E-3</c:v>
                </c:pt>
                <c:pt idx="244">
                  <c:v>1.6714852328582053E-3</c:v>
                </c:pt>
                <c:pt idx="245">
                  <c:v>1.6003445101611113E-3</c:v>
                </c:pt>
                <c:pt idx="246">
                  <c:v>1.5319084441033359E-3</c:v>
                </c:pt>
                <c:pt idx="247">
                  <c:v>1.4660965502865109E-3</c:v>
                </c:pt>
                <c:pt idx="248">
                  <c:v>1.4028292153344113E-3</c:v>
                </c:pt>
                <c:pt idx="249">
                  <c:v>1.3420278041348377E-3</c:v>
                </c:pt>
                <c:pt idx="250">
                  <c:v>1.2836147570637335E-3</c:v>
                </c:pt>
                <c:pt idx="251">
                  <c:v>1.2275136776128681E-3</c:v>
                </c:pt>
                <c:pt idx="252">
                  <c:v>1.1736494108435247E-3</c:v>
                </c:pt>
                <c:pt idx="253">
                  <c:v>1.121948113092186E-3</c:v>
                </c:pt>
                <c:pt idx="254">
                  <c:v>1.072337313357985E-3</c:v>
                </c:pt>
                <c:pt idx="255">
                  <c:v>1.0247459667989123E-3</c:v>
                </c:pt>
                <c:pt idx="256">
                  <c:v>9.791045007587762E-4</c:v>
                </c:pt>
                <c:pt idx="257">
                  <c:v>9.3534485374513476E-4</c:v>
                </c:pt>
                <c:pt idx="258">
                  <c:v>8.9340050777209079E-4</c:v>
                </c:pt>
                <c:pt idx="259">
                  <c:v>8.5320651447029494E-4</c:v>
                </c:pt>
                <c:pt idx="260">
                  <c:v>8.146995153618386E-4</c:v>
                </c:pt>
                <c:pt idx="261">
                  <c:v>7.7781775668550601E-4</c:v>
                </c:pt>
                <c:pt idx="262">
                  <c:v>7.4250109914641982E-4</c:v>
                </c:pt>
                <c:pt idx="263">
                  <c:v>7.0869102295656461E-4</c:v>
                </c:pt>
                <c:pt idx="264">
                  <c:v>6.7633062851291115E-4</c:v>
                </c:pt>
                <c:pt idx="265">
                  <c:v>6.4536463305397973E-4</c:v>
                </c:pt>
                <c:pt idx="266">
                  <c:v>6.1573936362091519E-4</c:v>
                </c:pt>
                <c:pt idx="267">
                  <c:v>5.8740274663238168E-4</c:v>
                </c:pt>
                <c:pt idx="268">
                  <c:v>5.6030429437259333E-4</c:v>
                </c:pt>
                <c:pt idx="269">
                  <c:v>5.3439508867725305E-4</c:v>
                </c:pt>
                <c:pt idx="270">
                  <c:v>5.0962776208707261E-4</c:v>
                </c:pt>
                <c:pt idx="271">
                  <c:v>4.8595647672666775E-4</c:v>
                </c:pt>
                <c:pt idx="272">
                  <c:v>4.6333690115152315E-4</c:v>
                </c:pt>
                <c:pt idx="273">
                  <c:v>4.4172618539373154E-4</c:v>
                </c:pt>
                <c:pt idx="274">
                  <c:v>4.2108293442344458E-4</c:v>
                </c:pt>
                <c:pt idx="275">
                  <c:v>4.0136718022854012E-4</c:v>
                </c:pt>
                <c:pt idx="276">
                  <c:v>3.8254035270623987E-4</c:v>
                </c:pt>
                <c:pt idx="277">
                  <c:v>3.6456524954431302E-4</c:v>
                </c:pt>
                <c:pt idx="278">
                  <c:v>3.4740600525962062E-4</c:v>
                </c:pt>
                <c:pt idx="279">
                  <c:v>3.3102805954965397E-4</c:v>
                </c:pt>
                <c:pt idx="280">
                  <c:v>3.153981251025062E-4</c:v>
                </c:pt>
                <c:pt idx="281">
                  <c:v>3.0048415499872583E-4</c:v>
                </c:pt>
                <c:pt idx="282">
                  <c:v>2.8625530982917535E-4</c:v>
                </c:pt>
                <c:pt idx="283">
                  <c:v>2.7268192464380281E-4</c:v>
                </c:pt>
                <c:pt idx="284">
                  <c:v>2.5973547583502121E-4</c:v>
                </c:pt>
                <c:pt idx="285">
                  <c:v>2.4738854805217425E-4</c:v>
                </c:pt>
                <c:pt idx="286">
                  <c:v>2.3561480123501788E-4</c:v>
                </c:pt>
                <c:pt idx="287">
                  <c:v>2.2438893784515468E-4</c:v>
                </c:pt>
                <c:pt idx="288">
                  <c:v>2.1368667036703037E-4</c:v>
                </c:pt>
                <c:pt idx="289">
                  <c:v>2.0348468914455076E-4</c:v>
                </c:pt>
                <c:pt idx="290">
                  <c:v>1.9376063060994042E-4</c:v>
                </c:pt>
                <c:pt idx="291">
                  <c:v>1.844930459572458E-4</c:v>
                </c:pt>
                <c:pt idx="292">
                  <c:v>1.7566137030600171E-4</c:v>
                </c:pt>
                <c:pt idx="293">
                  <c:v>1.6724589239480725E-4</c:v>
                </c:pt>
                <c:pt idx="294">
                  <c:v>1.5922772484089354E-4</c:v>
                </c:pt>
                <c:pt idx="295">
                  <c:v>1.5158877499477086E-4</c:v>
                </c:pt>
                <c:pt idx="296">
                  <c:v>1.4431171641537954E-4</c:v>
                </c:pt>
                <c:pt idx="297">
                  <c:v>1.3737996098805993E-4</c:v>
                </c:pt>
                <c:pt idx="298">
                  <c:v>1.3077763170277201E-4</c:v>
                </c:pt>
                <c:pt idx="299">
                  <c:v>1.2448953610511015E-4</c:v>
                </c:pt>
                <c:pt idx="300">
                  <c:v>1.1850114043299165E-4</c:v>
                </c:pt>
                <c:pt idx="301">
                  <c:v>1.1279854444468107E-4</c:v>
                </c:pt>
                <c:pt idx="302">
                  <c:v>1.0736845694436781E-4</c:v>
                </c:pt>
                <c:pt idx="303">
                  <c:v>1.021981720078502E-4</c:v>
                </c:pt>
                <c:pt idx="304">
                  <c:v>9.7275545906216898E-5</c:v>
                </c:pt>
                <c:pt idx="305">
                  <c:v>9.2588974728302631E-5</c:v>
                </c:pt>
                <c:pt idx="306">
                  <c:v>8.8127372697144324E-5</c:v>
                </c:pt>
                <c:pt idx="307">
                  <c:v>8.3880151173443274E-5</c:v>
                </c:pt>
                <c:pt idx="308">
                  <c:v>7.9837198340815263E-5</c:v>
                </c:pt>
                <c:pt idx="309">
                  <c:v>7.5988859564057876E-5</c:v>
                </c:pt>
                <c:pt idx="310">
                  <c:v>7.2325918409998913E-5</c:v>
                </c:pt>
                <c:pt idx="311">
                  <c:v>6.8839578320933903E-5</c:v>
                </c:pt>
                <c:pt idx="312">
                  <c:v>6.5521444929106387E-5</c:v>
                </c:pt>
                <c:pt idx="313">
                  <c:v>6.2363509000240569E-5</c:v>
                </c:pt>
                <c:pt idx="314">
                  <c:v>5.9358129991249342E-5</c:v>
                </c:pt>
                <c:pt idx="315">
                  <c:v>5.6498020212014666E-5</c:v>
                </c:pt>
                <c:pt idx="316">
                  <c:v>5.3776229574031831E-5</c:v>
                </c:pt>
                <c:pt idx="317">
                  <c:v>5.1186130912150851E-5</c:v>
                </c:pt>
                <c:pt idx="318">
                  <c:v>4.872140586731355E-5</c:v>
                </c:pt>
                <c:pt idx="319">
                  <c:v>4.6376031310857435E-5</c:v>
                </c:pt>
                <c:pt idx="320">
                  <c:v>4.4144266299284141E-5</c:v>
                </c:pt>
                <c:pt idx="321">
                  <c:v>4.2020639543283167E-5</c:v>
                </c:pt>
                <c:pt idx="322">
                  <c:v>3.9999937373913497E-5</c:v>
                </c:pt>
                <c:pt idx="323">
                  <c:v>3.8077192193286535E-5</c:v>
                </c:pt>
                <c:pt idx="324">
                  <c:v>3.6247671393541125E-5</c:v>
                </c:pt>
                <c:pt idx="325">
                  <c:v>3.4506866729344665E-5</c:v>
                </c:pt>
                <c:pt idx="326">
                  <c:v>3.2850484128377211E-5</c:v>
                </c:pt>
                <c:pt idx="327">
                  <c:v>3.1274433926586909E-5</c:v>
                </c:pt>
                <c:pt idx="328">
                  <c:v>2.9774821512451588E-5</c:v>
                </c:pt>
                <c:pt idx="329">
                  <c:v>2.8347938365924641E-5</c:v>
                </c:pt>
                <c:pt idx="330">
                  <c:v>2.6990253479852733E-5</c:v>
                </c:pt>
                <c:pt idx="331">
                  <c:v>2.5698405148322223E-5</c:v>
                </c:pt>
                <c:pt idx="332">
                  <c:v>2.4469193108500598E-5</c:v>
                </c:pt>
                <c:pt idx="333">
                  <c:v>2.3299571024315568E-5</c:v>
                </c:pt>
                <c:pt idx="334">
                  <c:v>2.2186639298427124E-5</c:v>
                </c:pt>
                <c:pt idx="335">
                  <c:v>2.112763819861474E-5</c:v>
                </c:pt>
                <c:pt idx="336">
                  <c:v>2.0119941288809784E-5</c:v>
                </c:pt>
                <c:pt idx="337">
                  <c:v>1.9161049151894538E-5</c:v>
                </c:pt>
                <c:pt idx="338">
                  <c:v>1.8248583391722306E-5</c:v>
                </c:pt>
                <c:pt idx="339">
                  <c:v>1.7380280904366607E-5</c:v>
                </c:pt>
                <c:pt idx="340">
                  <c:v>1.6553988407830289E-5</c:v>
                </c:pt>
                <c:pt idx="341">
                  <c:v>1.5767657219778464E-5</c:v>
                </c:pt>
                <c:pt idx="342">
                  <c:v>1.5019338270971794E-5</c:v>
                </c:pt>
                <c:pt idx="343">
                  <c:v>1.4307177348182876E-5</c:v>
                </c:pt>
                <c:pt idx="344">
                  <c:v>1.3629410554716337E-5</c:v>
                </c:pt>
                <c:pt idx="345">
                  <c:v>1.2984359978762683E-5</c:v>
                </c:pt>
                <c:pt idx="346">
                  <c:v>1.2370429563146601E-5</c:v>
                </c:pt>
                <c:pt idx="347">
                  <c:v>1.178610116581158E-5</c:v>
                </c:pt>
                <c:pt idx="348">
                  <c:v>1.1229930804268484E-5</c:v>
                </c:pt>
                <c:pt idx="349">
                  <c:v>1.0700545074016077E-5</c:v>
                </c:pt>
                <c:pt idx="350">
                  <c:v>1.0196637735715441E-5</c:v>
                </c:pt>
                <c:pt idx="351">
                  <c:v>9.7169664625695873E-6</c:v>
                </c:pt>
                <c:pt idx="352">
                  <c:v>9.2603497403587198E-6</c:v>
                </c:pt>
                <c:pt idx="353">
                  <c:v>8.8256639146910842E-6</c:v>
                </c:pt>
                <c:pt idx="354">
                  <c:v>8.4118403768096428E-6</c:v>
                </c:pt>
                <c:pt idx="355">
                  <c:v>8.0178628844018718E-6</c:v>
                </c:pt>
                <c:pt idx="356">
                  <c:v>7.6427650091970278E-6</c:v>
                </c:pt>
                <c:pt idx="357">
                  <c:v>7.2856277066879471E-6</c:v>
                </c:pt>
                <c:pt idx="358">
                  <c:v>6.9455770016491059E-6</c:v>
                </c:pt>
                <c:pt idx="359">
                  <c:v>6.6217817846769833E-6</c:v>
                </c:pt>
                <c:pt idx="360">
                  <c:v>6.3134517156449022E-6</c:v>
                </c:pt>
                <c:pt idx="361">
                  <c:v>6.0198352258566956E-6</c:v>
                </c:pt>
                <c:pt idx="362">
                  <c:v>5.7402176185661347E-6</c:v>
                </c:pt>
                <c:pt idx="363">
                  <c:v>5.4739192606456655E-6</c:v>
                </c:pt>
                <c:pt idx="364">
                  <c:v>5.2202938611856098E-6</c:v>
                </c:pt>
                <c:pt idx="365">
                  <c:v>4.9787268340262258E-6</c:v>
                </c:pt>
                <c:pt idx="366">
                  <c:v>4.7486337398927603E-6</c:v>
                </c:pt>
                <c:pt idx="367">
                  <c:v>4.5294588045807771E-6</c:v>
                </c:pt>
                <c:pt idx="368">
                  <c:v>4.3206735077516711E-6</c:v>
                </c:pt>
                <c:pt idx="369">
                  <c:v>4.1217752424493881E-6</c:v>
                </c:pt>
                <c:pt idx="370">
                  <c:v>3.9322860393431469E-6</c:v>
                </c:pt>
                <c:pt idx="371">
                  <c:v>3.7517513524765178E-6</c:v>
                </c:pt>
                <c:pt idx="372">
                  <c:v>3.5797389063008112E-6</c:v>
                </c:pt>
                <c:pt idx="373">
                  <c:v>3.4158375973314392E-6</c:v>
                </c:pt>
                <c:pt idx="374">
                  <c:v>3.2596564506492953E-6</c:v>
                </c:pt>
                <c:pt idx="375">
                  <c:v>3.1108236278054591E-6</c:v>
                </c:pt>
                <c:pt idx="376">
                  <c:v>2.9689854829095808E-6</c:v>
                </c:pt>
                <c:pt idx="377">
                  <c:v>2.8338056654586552E-6</c:v>
                </c:pt>
                <c:pt idx="378">
                  <c:v>2.7049642669085827E-6</c:v>
                </c:pt>
                <c:pt idx="379">
                  <c:v>2.5821570104334057E-6</c:v>
                </c:pt>
                <c:pt idx="380">
                  <c:v>2.465094479431329E-6</c:v>
                </c:pt>
                <c:pt idx="381">
                  <c:v>2.3535013844444563E-6</c:v>
                </c:pt>
                <c:pt idx="382">
                  <c:v>2.2471158666048652E-6</c:v>
                </c:pt>
                <c:pt idx="383">
                  <c:v>2.1456888350535053E-6</c:v>
                </c:pt>
                <c:pt idx="384">
                  <c:v>2.0489833372216992E-6</c:v>
                </c:pt>
                <c:pt idx="385">
                  <c:v>1.9567739609760437E-6</c:v>
                </c:pt>
                <c:pt idx="386">
                  <c:v>1.8688462650739979E-6</c:v>
                </c:pt>
                <c:pt idx="387">
                  <c:v>1.7849962381522033E-6</c:v>
                </c:pt>
                <c:pt idx="388">
                  <c:v>1.7050297859144692E-6</c:v>
                </c:pt>
                <c:pt idx="389">
                  <c:v>1.6287622417454628E-6</c:v>
                </c:pt>
                <c:pt idx="390">
                  <c:v>1.5560179020823739E-6</c:v>
                </c:pt>
                <c:pt idx="391">
                  <c:v>1.486629586100463E-6</c:v>
                </c:pt>
                <c:pt idx="392">
                  <c:v>1.4204382158267137E-6</c:v>
                </c:pt>
                <c:pt idx="393">
                  <c:v>1.3572924173477219E-6</c:v>
                </c:pt>
                <c:pt idx="394">
                  <c:v>1.2970481418905777E-6</c:v>
                </c:pt>
                <c:pt idx="395">
                  <c:v>1.2395683059995832E-6</c:v>
                </c:pt>
                <c:pt idx="396">
                  <c:v>1.1847224494765385E-6</c:v>
                </c:pt>
                <c:pt idx="397">
                  <c:v>1.1323864094192615E-6</c:v>
                </c:pt>
                <c:pt idx="398">
                  <c:v>1.0824420115795874E-6</c:v>
                </c:pt>
                <c:pt idx="399">
                  <c:v>1.0347767765983562E-6</c:v>
                </c:pt>
                <c:pt idx="400">
                  <c:v>9.8928364056227736E-7</c:v>
                </c:pt>
                <c:pt idx="401">
                  <c:v>9.4586068932756007E-7</c:v>
                </c:pt>
                <c:pt idx="402">
                  <c:v>9.0441090705439819E-7</c:v>
                </c:pt>
                <c:pt idx="403">
                  <c:v>8.6484193584368541E-7</c:v>
                </c:pt>
                <c:pt idx="404">
                  <c:v>8.2706584769720592E-7</c:v>
                </c:pt>
                <c:pt idx="405">
                  <c:v>7.9099892869027855E-7</c:v>
                </c:pt>
                <c:pt idx="406">
                  <c:v>7.5656147224822945E-7</c:v>
                </c:pt>
                <c:pt idx="407">
                  <c:v>7.2367758396918447E-7</c:v>
                </c:pt>
                <c:pt idx="408">
                  <c:v>6.9227499577273477E-7</c:v>
                </c:pt>
                <c:pt idx="409">
                  <c:v>6.6228488859731982E-7</c:v>
                </c:pt>
                <c:pt idx="410">
                  <c:v>6.3364172497859528E-7</c:v>
                </c:pt>
                <c:pt idx="411">
                  <c:v>6.0628308884425053E-7</c:v>
                </c:pt>
                <c:pt idx="412">
                  <c:v>5.8014953341345432E-7</c:v>
                </c:pt>
                <c:pt idx="413">
                  <c:v>5.5518443786706229E-7</c:v>
                </c:pt>
                <c:pt idx="414">
                  <c:v>5.3133386934689497E-7</c:v>
                </c:pt>
                <c:pt idx="415">
                  <c:v>5.0854645239351015E-7</c:v>
                </c:pt>
                <c:pt idx="416">
                  <c:v>4.8677324571144709E-7</c:v>
                </c:pt>
                <c:pt idx="417">
                  <c:v>4.6596762359740751E-7</c:v>
                </c:pt>
                <c:pt idx="418">
                  <c:v>4.4608516391875241E-7</c:v>
                </c:pt>
                <c:pt idx="419">
                  <c:v>4.2708354175413632E-7</c:v>
                </c:pt>
                <c:pt idx="420">
                  <c:v>4.0892242814116742E-7</c:v>
                </c:pt>
                <c:pt idx="421">
                  <c:v>3.9156339370904902E-7</c:v>
                </c:pt>
                <c:pt idx="422">
                  <c:v>3.7496981664109086E-7</c:v>
                </c:pt>
                <c:pt idx="423">
                  <c:v>3.5910679618833541E-7</c:v>
                </c:pt>
                <c:pt idx="424">
                  <c:v>3.4394106951385339E-7</c:v>
                </c:pt>
                <c:pt idx="425">
                  <c:v>3.294409326448644E-7</c:v>
                </c:pt>
                <c:pt idx="426">
                  <c:v>3.1557616653188347E-7</c:v>
                </c:pt>
                <c:pt idx="427">
                  <c:v>3.0231796488422447E-7</c:v>
                </c:pt>
                <c:pt idx="428">
                  <c:v>2.8963886644639558E-7</c:v>
                </c:pt>
                <c:pt idx="429">
                  <c:v>2.7751269138232004E-7</c:v>
                </c:pt>
                <c:pt idx="430">
                  <c:v>2.6591447921386901E-7</c:v>
                </c:pt>
                <c:pt idx="431">
                  <c:v>2.5482043064517512E-7</c:v>
                </c:pt>
                <c:pt idx="432">
                  <c:v>2.4420785249557042E-7</c:v>
                </c:pt>
                <c:pt idx="433">
                  <c:v>2.3405510474194813E-7</c:v>
                </c:pt>
                <c:pt idx="434">
                  <c:v>2.243415502256596E-7</c:v>
                </c:pt>
                <c:pt idx="435">
                  <c:v>2.1504750691292429E-7</c:v>
                </c:pt>
                <c:pt idx="436">
                  <c:v>2.0615420281977492E-7</c:v>
                </c:pt>
                <c:pt idx="437">
                  <c:v>1.9764373271335955E-7</c:v>
                </c:pt>
                <c:pt idx="438">
                  <c:v>1.8949901636755584E-7</c:v>
                </c:pt>
                <c:pt idx="439">
                  <c:v>1.8170376048232129E-7</c:v>
                </c:pt>
                <c:pt idx="440">
                  <c:v>1.7424242093611042E-7</c:v>
                </c:pt>
                <c:pt idx="441">
                  <c:v>1.6710016692567109E-7</c:v>
                </c:pt>
                <c:pt idx="442">
                  <c:v>1.6026284843650984E-7</c:v>
                </c:pt>
                <c:pt idx="443">
                  <c:v>1.5371696293620118E-7</c:v>
                </c:pt>
                <c:pt idx="444">
                  <c:v>1.4744962573143283E-7</c:v>
                </c:pt>
                <c:pt idx="445">
                  <c:v>1.4144854054709555E-7</c:v>
                </c:pt>
                <c:pt idx="446">
                  <c:v>1.3570197143764062E-7</c:v>
                </c:pt>
                <c:pt idx="447">
                  <c:v>1.3019871780706183E-7</c:v>
                </c:pt>
                <c:pt idx="448">
                  <c:v>1.2492808787456511E-7</c:v>
                </c:pt>
                <c:pt idx="449">
                  <c:v>1.1987987547090739E-7</c:v>
                </c:pt>
                <c:pt idx="450">
                  <c:v>1.1504433783393608E-7</c:v>
                </c:pt>
                <c:pt idx="451">
                  <c:v>1.1041217273799475E-7</c:v>
                </c:pt>
                <c:pt idx="452">
                  <c:v>1.0597449895399791E-7</c:v>
                </c:pt>
                <c:pt idx="453">
                  <c:v>1.0172283670950577E-7</c:v>
                </c:pt>
                <c:pt idx="454">
                  <c:v>9.7649088259821326E-8</c:v>
                </c:pt>
                <c:pt idx="455">
                  <c:v>9.3745520457488851E-8</c:v>
                </c:pt>
                <c:pt idx="456">
                  <c:v>9.0004748098948539E-8</c:v>
                </c:pt>
                <c:pt idx="457">
                  <c:v>8.6419717715280342E-8</c:v>
                </c:pt>
                <c:pt idx="458">
                  <c:v>8.2983691807037019E-8</c:v>
                </c:pt>
                <c:pt idx="459">
                  <c:v>7.969023452236712E-8</c:v>
                </c:pt>
                <c:pt idx="460">
                  <c:v>7.653319822331639E-8</c:v>
                </c:pt>
                <c:pt idx="461">
                  <c:v>7.3506709163950745E-8</c:v>
                </c:pt>
                <c:pt idx="462">
                  <c:v>7.0605155721992219E-8</c:v>
                </c:pt>
                <c:pt idx="463">
                  <c:v>6.7823176186365686E-8</c:v>
                </c:pt>
                <c:pt idx="464">
                  <c:v>6.5155646766790198E-8</c:v>
                </c:pt>
                <c:pt idx="465">
                  <c:v>6.2597671268704858E-8</c:v>
                </c:pt>
                <c:pt idx="466">
                  <c:v>6.014457065717238E-8</c:v>
                </c:pt>
                <c:pt idx="467">
                  <c:v>5.7791872620782669E-8</c:v>
                </c:pt>
                <c:pt idx="468">
                  <c:v>5.5535302578846313E-8</c:v>
                </c:pt>
                <c:pt idx="469">
                  <c:v>5.3370774688588085E-8</c:v>
                </c:pt>
                <c:pt idx="470">
                  <c:v>5.1294382852340448E-8</c:v>
                </c:pt>
                <c:pt idx="471">
                  <c:v>4.9302393057004679E-8</c:v>
                </c:pt>
                <c:pt idx="472">
                  <c:v>4.7391235047378188E-8</c:v>
                </c:pt>
                <c:pt idx="473">
                  <c:v>4.555749510970486E-8</c:v>
                </c:pt>
                <c:pt idx="474">
                  <c:v>4.3797908966247689E-8</c:v>
                </c:pt>
                <c:pt idx="475">
                  <c:v>4.2109355447017549E-8</c:v>
                </c:pt>
                <c:pt idx="476">
                  <c:v>4.0488849495368129E-8</c:v>
                </c:pt>
                <c:pt idx="477">
                  <c:v>3.8933535728702395E-8</c:v>
                </c:pt>
                <c:pt idx="478">
                  <c:v>3.7440683331446678E-8</c:v>
                </c:pt>
                <c:pt idx="479">
                  <c:v>3.6007680281890941E-8</c:v>
                </c:pt>
                <c:pt idx="480">
                  <c:v>3.4632027801073662E-8</c:v>
                </c:pt>
                <c:pt idx="481">
                  <c:v>3.3311335356778216E-8</c:v>
                </c:pt>
                <c:pt idx="482">
                  <c:v>3.2043315778551573E-8</c:v>
                </c:pt>
                <c:pt idx="483">
                  <c:v>3.0825780594767593E-8</c:v>
                </c:pt>
                <c:pt idx="484">
                  <c:v>2.9656635813779531E-8</c:v>
                </c:pt>
                <c:pt idx="485">
                  <c:v>2.8533877594050239E-8</c:v>
                </c:pt>
                <c:pt idx="486">
                  <c:v>2.7455588247349283E-8</c:v>
                </c:pt>
                <c:pt idx="487">
                  <c:v>2.6419932352972353E-8</c:v>
                </c:pt>
                <c:pt idx="488">
                  <c:v>2.5425153205027584E-8</c:v>
                </c:pt>
                <c:pt idx="489">
                  <c:v>2.4469569148699577E-8</c:v>
                </c:pt>
                <c:pt idx="490">
                  <c:v>2.3551570471624927E-8</c:v>
                </c:pt>
                <c:pt idx="491">
                  <c:v>2.2669616184245456E-8</c:v>
                </c:pt>
                <c:pt idx="492">
                  <c:v>2.1822230689139133E-8</c:v>
                </c:pt>
                <c:pt idx="493">
                  <c:v>2.1008001449551728E-8</c:v>
                </c:pt>
                <c:pt idx="494">
                  <c:v>2.0225575547705432E-8</c:v>
                </c:pt>
                <c:pt idx="495">
                  <c:v>1.9473657686397416E-8</c:v>
                </c:pt>
                <c:pt idx="496">
                  <c:v>1.8751007302419964E-8</c:v>
                </c:pt>
                <c:pt idx="497">
                  <c:v>1.8056436346114424E-8</c:v>
                </c:pt>
                <c:pt idx="498">
                  <c:v>1.7388806727858253E-8</c:v>
                </c:pt>
                <c:pt idx="499">
                  <c:v>1.6747028097618966E-8</c:v>
                </c:pt>
              </c:numCache>
            </c:numRef>
          </c:yVal>
          <c:smooth val="1"/>
          <c:extLst>
            <c:ext xmlns:c16="http://schemas.microsoft.com/office/drawing/2014/chart" uri="{C3380CC4-5D6E-409C-BE32-E72D297353CC}">
              <c16:uniqueId val="{00000005-D75B-4092-AFBE-12438E50963B}"/>
            </c:ext>
          </c:extLst>
        </c:ser>
        <c:dLbls>
          <c:showLegendKey val="0"/>
          <c:showVal val="0"/>
          <c:showCatName val="0"/>
          <c:showSerName val="0"/>
          <c:showPercent val="0"/>
          <c:showBubbleSize val="0"/>
        </c:dLbls>
        <c:axId val="514556864"/>
        <c:axId val="514555744"/>
      </c:scatterChart>
      <c:valAx>
        <c:axId val="514556864"/>
        <c:scaling>
          <c:orientation val="minMax"/>
        </c:scaling>
        <c:delete val="0"/>
        <c:axPos val="b"/>
        <c:numFmt formatCode="_(&quot;$&quot;* #,##0.00_);_(&quot;$&quot;* \(#,##0.00\);_(&quot;$&quot;* &quot;-&quot;??_);_(@_)" sourceLinked="1"/>
        <c:majorTickMark val="out"/>
        <c:minorTickMark val="none"/>
        <c:tickLblPos val="nextTo"/>
        <c:txPr>
          <a:bodyPr rot="0" vert="horz"/>
          <a:lstStyle/>
          <a:p>
            <a:pPr>
              <a:defRPr sz="1400" b="0" i="0" u="none" strike="noStrike" baseline="0">
                <a:solidFill>
                  <a:srgbClr val="000000"/>
                </a:solidFill>
                <a:latin typeface="Calibri"/>
                <a:ea typeface="Calibri"/>
                <a:cs typeface="Calibri"/>
              </a:defRPr>
            </a:pPr>
            <a:endParaRPr lang="en-US"/>
          </a:p>
        </c:txPr>
        <c:crossAx val="514555744"/>
        <c:crosses val="autoZero"/>
        <c:crossBetween val="midCat"/>
        <c:dispUnits>
          <c:builtInUnit val="thousands"/>
          <c:dispUnitsLbl>
            <c:layout>
              <c:manualLayout>
                <c:xMode val="edge"/>
                <c:yMode val="edge"/>
                <c:x val="0.83433707671033319"/>
                <c:y val="0.93091745799641556"/>
              </c:manualLayout>
            </c:layout>
            <c:txPr>
              <a:bodyPr/>
              <a:lstStyle/>
              <a:p>
                <a:pPr>
                  <a:defRPr sz="1050"/>
                </a:pPr>
                <a:endParaRPr lang="en-US"/>
              </a:p>
            </c:txPr>
          </c:dispUnitsLbl>
        </c:dispUnits>
      </c:valAx>
      <c:valAx>
        <c:axId val="514555744"/>
        <c:scaling>
          <c:orientation val="minMax"/>
          <c:min val="0"/>
        </c:scaling>
        <c:delete val="1"/>
        <c:axPos val="l"/>
        <c:numFmt formatCode="_(&quot;$&quot;* #,##0.00_);_(&quot;$&quot;* \(#,##0.00\);_(&quot;$&quot;* &quot;-&quot;??_);_(@_)" sourceLinked="1"/>
        <c:majorTickMark val="out"/>
        <c:minorTickMark val="none"/>
        <c:tickLblPos val="nextTo"/>
        <c:crossAx val="514556864"/>
        <c:crosses val="autoZero"/>
        <c:crossBetween val="midCat"/>
      </c:valAx>
      <c:spPr>
        <a:noFill/>
        <a:ln w="25400">
          <a:noFill/>
        </a:ln>
      </c:spPr>
    </c:plotArea>
    <c:legend>
      <c:legendPos val="t"/>
      <c:legendEntry>
        <c:idx val="1"/>
        <c:delete val="1"/>
      </c:legendEntry>
      <c:legendEntry>
        <c:idx val="2"/>
        <c:delete val="1"/>
      </c:legendEntry>
      <c:layout>
        <c:manualLayout>
          <c:xMode val="edge"/>
          <c:yMode val="edge"/>
          <c:x val="0.60605650394444655"/>
          <c:y val="1.4824442526275669E-2"/>
          <c:w val="0.3913497269649493"/>
          <c:h val="0.29360723772658487"/>
        </c:manualLayout>
      </c:layout>
      <c:overlay val="0"/>
      <c:txPr>
        <a:bodyPr/>
        <a:lstStyle/>
        <a:p>
          <a:pPr>
            <a:defRPr sz="1200" b="0" i="0" u="none" strike="noStrike" baseline="0">
              <a:solidFill>
                <a:srgbClr val="000000"/>
              </a:solidFill>
              <a:latin typeface="Calibri"/>
              <a:ea typeface="Calibri"/>
              <a:cs typeface="Calibri"/>
            </a:defRPr>
          </a:pPr>
          <a:endParaRPr lang="en-US"/>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994813568697561E-2"/>
          <c:y val="0.11473351745127711"/>
          <c:w val="0.94550354619756205"/>
          <c:h val="0.88526648254872287"/>
        </c:manualLayout>
      </c:layout>
      <c:scatterChart>
        <c:scatterStyle val="smoothMarker"/>
        <c:varyColors val="0"/>
        <c:ser>
          <c:idx val="4"/>
          <c:order val="0"/>
          <c:tx>
            <c:v>True (Hidden) Population Distribution</c:v>
          </c:tx>
          <c:spPr>
            <a:ln w="19050" cap="rnd">
              <a:solidFill>
                <a:schemeClr val="bg1">
                  <a:lumMod val="65000"/>
                </a:schemeClr>
              </a:solidFill>
              <a:prstDash val="sysDash"/>
              <a:round/>
            </a:ln>
            <a:effectLst/>
          </c:spPr>
          <c:marker>
            <c:symbol val="none"/>
          </c:marker>
          <c:xVal>
            <c:numRef>
              <c:f>'Estimating Dist and Mean'!$C$30:$C$230</c:f>
              <c:numCache>
                <c:formatCode>General</c:formatCod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numCache>
            </c:numRef>
          </c:xVal>
          <c:yVal>
            <c:numRef>
              <c:f>'Estimating Dist and Mean'!$B$30:$B$230</c:f>
              <c:numCache>
                <c:formatCode>General</c:formatCode>
                <c:ptCount val="201"/>
                <c:pt idx="0">
                  <c:v>1.3083924686052985E-14</c:v>
                </c:pt>
                <c:pt idx="1">
                  <c:v>7.4739644079422541E-12</c:v>
                </c:pt>
                <c:pt idx="2">
                  <c:v>1.1602993826693613E-11</c:v>
                </c:pt>
                <c:pt idx="3">
                  <c:v>1.7933274959737675E-11</c:v>
                </c:pt>
                <c:pt idx="4">
                  <c:v>2.7594317936671152E-11</c:v>
                </c:pt>
                <c:pt idx="5">
                  <c:v>4.227175033872232E-11</c:v>
                </c:pt>
                <c:pt idx="6">
                  <c:v>6.4469055663573401E-11</c:v>
                </c:pt>
                <c:pt idx="7">
                  <c:v>9.7886521884933315E-11</c:v>
                </c:pt>
                <c:pt idx="8">
                  <c:v>1.4796704371186836E-10</c:v>
                </c:pt>
                <c:pt idx="9">
                  <c:v>2.2267815157992519E-10</c:v>
                </c:pt>
                <c:pt idx="10">
                  <c:v>3.336266460415741E-10</c:v>
                </c:pt>
                <c:pt idx="11">
                  <c:v>4.9763894733376861E-10</c:v>
                </c:pt>
                <c:pt idx="12">
                  <c:v>7.3898990788005268E-10</c:v>
                </c:pt>
                <c:pt idx="13">
                  <c:v>1.0925294780746444E-9</c:v>
                </c:pt>
                <c:pt idx="14">
                  <c:v>1.6080454950560724E-9</c:v>
                </c:pt>
                <c:pt idx="15">
                  <c:v>2.356318600531827E-9</c:v>
                </c:pt>
                <c:pt idx="16">
                  <c:v>3.4374801843968322E-9</c:v>
                </c:pt>
                <c:pt idx="17">
                  <c:v>4.9924865919341475E-9</c:v>
                </c:pt>
                <c:pt idx="18">
                  <c:v>7.2187852658401929E-9</c:v>
                </c:pt>
                <c:pt idx="19">
                  <c:v>1.0391586369343223E-8</c:v>
                </c:pt>
                <c:pt idx="20">
                  <c:v>1.4892585165712808E-8</c:v>
                </c:pt>
                <c:pt idx="21">
                  <c:v>2.1248527812298851E-8</c:v>
                </c:pt>
                <c:pt idx="22">
                  <c:v>3.0182701705894521E-8</c:v>
                </c:pt>
                <c:pt idx="23">
                  <c:v>4.268329031131786E-8</c:v>
                </c:pt>
                <c:pt idx="24">
                  <c:v>6.0093594471845677E-8</c:v>
                </c:pt>
                <c:pt idx="25">
                  <c:v>8.4230423926695158E-8</c:v>
                </c:pt>
                <c:pt idx="26">
                  <c:v>1.1753854331959997E-7</c:v>
                </c:pt>
                <c:pt idx="27">
                  <c:v>1.632909572284225E-7</c:v>
                </c:pt>
                <c:pt idx="28">
                  <c:v>2.25847079548379E-7</c:v>
                </c:pt>
                <c:pt idx="29">
                  <c:v>3.1098349244800156E-7</c:v>
                </c:pt>
                <c:pt idx="30">
                  <c:v>4.2631509210746662E-7</c:v>
                </c:pt>
                <c:pt idx="31">
                  <c:v>5.8182796597179031E-7</c:v>
                </c:pt>
                <c:pt idx="32">
                  <c:v>7.9054935805344439E-7</c:v>
                </c:pt>
                <c:pt idx="33">
                  <c:v>1.0693845428214381E-6</c:v>
                </c:pt>
                <c:pt idx="34">
                  <c:v>1.4401553043261058E-6</c:v>
                </c:pt>
                <c:pt idx="35">
                  <c:v>1.9308799291908483E-6</c:v>
                </c:pt>
                <c:pt idx="36">
                  <c:v>2.5773400486600609E-6</c:v>
                </c:pt>
                <c:pt idx="37">
                  <c:v>3.4249851303515579E-6</c:v>
                </c:pt>
                <c:pt idx="38">
                  <c:v>4.5312306853376868E-6</c:v>
                </c:pt>
                <c:pt idx="39">
                  <c:v>5.9682110089441681E-6</c:v>
                </c:pt>
                <c:pt idx="40">
                  <c:v>7.8260511229316929E-6</c:v>
                </c:pt>
                <c:pt idx="41">
                  <c:v>1.0216725056941351E-5</c:v>
                </c:pt>
                <c:pt idx="42">
                  <c:v>1.3278568137217424E-5</c:v>
                </c:pt>
                <c:pt idx="43">
                  <c:v>1.7181508897841358E-5</c:v>
                </c:pt>
                <c:pt idx="44">
                  <c:v>2.2133080879210081E-5</c:v>
                </c:pt>
                <c:pt idx="45">
                  <c:v>2.8385265160822126E-5</c:v>
                </c:pt>
                <c:pt idx="46">
                  <c:v>3.624220019238144E-5</c:v>
                </c:pt>
                <c:pt idx="47">
                  <c:v>4.6068775547598439E-5</c:v>
                </c:pt>
                <c:pt idx="48">
                  <c:v>5.8300099890167082E-5</c:v>
                </c:pt>
                <c:pt idx="49">
                  <c:v>7.3451800081581647E-5</c:v>
                </c:pt>
                <c:pt idx="50">
                  <c:v>9.2131067519956222E-5</c:v>
                </c:pt>
                <c:pt idx="51">
                  <c:v>1.1504831927030467E-4</c:v>
                </c:pt>
                <c:pt idx="52">
                  <c:v>1.430292854487055E-4</c:v>
                </c:pt>
                <c:pt idx="53">
                  <c:v>1.7702727118222128E-4</c:v>
                </c:pt>
                <c:pt idx="54">
                  <c:v>2.1813527229512075E-4</c:v>
                </c:pt>
                <c:pt idx="55">
                  <c:v>2.6759755023690406E-4</c:v>
                </c:pt>
                <c:pt idx="56">
                  <c:v>3.2682019584306552E-4</c:v>
                </c:pt>
                <c:pt idx="57">
                  <c:v>3.9738013612093085E-4</c:v>
                </c:pt>
                <c:pt idx="58">
                  <c:v>4.8103196683384154E-4</c:v>
                </c:pt>
                <c:pt idx="59">
                  <c:v>5.7971193027755693E-4</c:v>
                </c:pt>
                <c:pt idx="60">
                  <c:v>6.955383068842475E-4</c:v>
                </c:pt>
                <c:pt idx="61">
                  <c:v>8.3080745612901198E-4</c:v>
                </c:pt>
                <c:pt idx="62">
                  <c:v>9.8798473184189082E-4</c:v>
                </c:pt>
                <c:pt idx="63">
                  <c:v>1.1696895146154577E-3</c:v>
                </c:pt>
                <c:pt idx="64">
                  <c:v>1.3786736544200351E-3</c:v>
                </c:pt>
                <c:pt idx="65">
                  <c:v>1.6177927040492042E-3</c:v>
                </c:pt>
                <c:pt idx="66">
                  <c:v>1.8899694519130088E-3</c:v>
                </c:pt>
                <c:pt idx="67">
                  <c:v>2.198149432940253E-3</c:v>
                </c:pt>
                <c:pt idx="68">
                  <c:v>2.5452483092467254E-3</c:v>
                </c:pt>
                <c:pt idx="69">
                  <c:v>2.9340912660732708E-3</c:v>
                </c:pt>
                <c:pt idx="70">
                  <c:v>3.3673448593605979E-3</c:v>
                </c:pt>
                <c:pt idx="71">
                  <c:v>3.8474420728304461E-3</c:v>
                </c:pt>
                <c:pt idx="72">
                  <c:v>4.3765016857309318E-3</c:v>
                </c:pt>
                <c:pt idx="73">
                  <c:v>4.9562434061852199E-3</c:v>
                </c:pt>
                <c:pt idx="74">
                  <c:v>5.5879005758533162E-3</c:v>
                </c:pt>
                <c:pt idx="75">
                  <c:v>6.2721325840355974E-3</c:v>
                </c:pt>
                <c:pt idx="76">
                  <c:v>7.0089394267432645E-3</c:v>
                </c:pt>
                <c:pt idx="77">
                  <c:v>7.7975810913488292E-3</c:v>
                </c:pt>
                <c:pt idx="78">
                  <c:v>8.6365046230792997E-3</c:v>
                </c:pt>
                <c:pt idx="79">
                  <c:v>9.5232818197849567E-3</c:v>
                </c:pt>
                <c:pt idx="80">
                  <c:v>1.0454560492096823E-2</c:v>
                </c:pt>
                <c:pt idx="81">
                  <c:v>1.1426032106267886E-2</c:v>
                </c:pt>
                <c:pt idx="82">
                  <c:v>1.2432418389572514E-2</c:v>
                </c:pt>
                <c:pt idx="83">
                  <c:v>1.3467479120706671E-2</c:v>
                </c:pt>
                <c:pt idx="84">
                  <c:v>1.4524042853094138E-2</c:v>
                </c:pt>
                <c:pt idx="85">
                  <c:v>1.5594061735947906E-2</c:v>
                </c:pt>
                <c:pt idx="86">
                  <c:v>1.6668690920772417E-2</c:v>
                </c:pt>
                <c:pt idx="87">
                  <c:v>1.7738392289677496E-2</c:v>
                </c:pt>
                <c:pt idx="88">
                  <c:v>1.8793061441489706E-2</c:v>
                </c:pt>
                <c:pt idx="89">
                  <c:v>1.9822176051401574E-2</c:v>
                </c:pt>
                <c:pt idx="90">
                  <c:v>2.0814962912124729E-2</c:v>
                </c:pt>
                <c:pt idx="91">
                  <c:v>2.1760580203150637E-2</c:v>
                </c:pt>
                <c:pt idx="92">
                  <c:v>2.2648310853777665E-2</c:v>
                </c:pt>
                <c:pt idx="93">
                  <c:v>2.3467762297419148E-2</c:v>
                </c:pt>
                <c:pt idx="94">
                  <c:v>2.42090674884054E-2</c:v>
                </c:pt>
                <c:pt idx="95">
                  <c:v>2.4863081792087849E-2</c:v>
                </c:pt>
                <c:pt idx="96">
                  <c:v>2.5421570282261496E-2</c:v>
                </c:pt>
                <c:pt idx="97">
                  <c:v>2.5877380096871849E-2</c:v>
                </c:pt>
                <c:pt idx="98">
                  <c:v>2.6224592815489056E-2</c:v>
                </c:pt>
                <c:pt idx="99">
                  <c:v>2.6458652323248899E-2</c:v>
                </c:pt>
                <c:pt idx="100">
                  <c:v>2.6576464300365088E-2</c:v>
                </c:pt>
                <c:pt idx="101">
                  <c:v>2.6576464300365088E-2</c:v>
                </c:pt>
                <c:pt idx="102">
                  <c:v>2.6458652323248955E-2</c:v>
                </c:pt>
                <c:pt idx="103">
                  <c:v>2.6224592815488945E-2</c:v>
                </c:pt>
                <c:pt idx="104">
                  <c:v>2.5877380096871905E-2</c:v>
                </c:pt>
                <c:pt idx="105">
                  <c:v>2.5421570282261552E-2</c:v>
                </c:pt>
                <c:pt idx="106">
                  <c:v>2.4863081792087849E-2</c:v>
                </c:pt>
                <c:pt idx="107">
                  <c:v>2.4209067488405345E-2</c:v>
                </c:pt>
                <c:pt idx="108">
                  <c:v>2.3467762297419203E-2</c:v>
                </c:pt>
                <c:pt idx="109">
                  <c:v>2.2648310853777609E-2</c:v>
                </c:pt>
                <c:pt idx="110">
                  <c:v>2.1760580203150637E-2</c:v>
                </c:pt>
                <c:pt idx="111">
                  <c:v>2.0814962912124702E-2</c:v>
                </c:pt>
                <c:pt idx="112">
                  <c:v>1.9822176051401574E-2</c:v>
                </c:pt>
                <c:pt idx="113">
                  <c:v>1.8793061441489733E-2</c:v>
                </c:pt>
                <c:pt idx="114">
                  <c:v>1.773839228967744E-2</c:v>
                </c:pt>
                <c:pt idx="115">
                  <c:v>1.66686909207725E-2</c:v>
                </c:pt>
                <c:pt idx="116">
                  <c:v>1.5594061735947906E-2</c:v>
                </c:pt>
                <c:pt idx="117">
                  <c:v>1.4524042853094055E-2</c:v>
                </c:pt>
                <c:pt idx="118">
                  <c:v>1.3467479120706782E-2</c:v>
                </c:pt>
                <c:pt idx="119">
                  <c:v>1.2432418389572431E-2</c:v>
                </c:pt>
                <c:pt idx="120">
                  <c:v>1.1426032106267914E-2</c:v>
                </c:pt>
                <c:pt idx="121">
                  <c:v>1.0454560492096809E-2</c:v>
                </c:pt>
                <c:pt idx="122">
                  <c:v>9.5232818197850122E-3</c:v>
                </c:pt>
                <c:pt idx="123">
                  <c:v>8.6365046230792997E-3</c:v>
                </c:pt>
                <c:pt idx="124">
                  <c:v>7.7975810913487598E-3</c:v>
                </c:pt>
                <c:pt idx="125">
                  <c:v>7.0089394267432992E-3</c:v>
                </c:pt>
                <c:pt idx="126">
                  <c:v>6.2721325840355835E-3</c:v>
                </c:pt>
                <c:pt idx="127">
                  <c:v>5.587900575853344E-3</c:v>
                </c:pt>
                <c:pt idx="128">
                  <c:v>4.9562434061851679E-3</c:v>
                </c:pt>
                <c:pt idx="129">
                  <c:v>4.3765016857310046E-3</c:v>
                </c:pt>
                <c:pt idx="130">
                  <c:v>3.8474420728303871E-3</c:v>
                </c:pt>
                <c:pt idx="131">
                  <c:v>3.3673448593606325E-3</c:v>
                </c:pt>
                <c:pt idx="132">
                  <c:v>2.9340912660732466E-3</c:v>
                </c:pt>
                <c:pt idx="133">
                  <c:v>2.5452483092467393E-3</c:v>
                </c:pt>
                <c:pt idx="134">
                  <c:v>2.1981494329402773E-3</c:v>
                </c:pt>
                <c:pt idx="135">
                  <c:v>1.8899694519129984E-3</c:v>
                </c:pt>
                <c:pt idx="136">
                  <c:v>1.6177927040491591E-3</c:v>
                </c:pt>
                <c:pt idx="137">
                  <c:v>1.3786736544200151E-3</c:v>
                </c:pt>
                <c:pt idx="138">
                  <c:v>1.1696895146154906E-3</c:v>
                </c:pt>
                <c:pt idx="139">
                  <c:v>9.8798473184191771E-4</c:v>
                </c:pt>
                <c:pt idx="140">
                  <c:v>8.308074561289569E-4</c:v>
                </c:pt>
                <c:pt idx="141">
                  <c:v>6.955383068842913E-4</c:v>
                </c:pt>
                <c:pt idx="142">
                  <c:v>5.7971193027750445E-4</c:v>
                </c:pt>
                <c:pt idx="143">
                  <c:v>4.8103196683391136E-4</c:v>
                </c:pt>
                <c:pt idx="144">
                  <c:v>3.9738013612089507E-4</c:v>
                </c:pt>
                <c:pt idx="145">
                  <c:v>3.2682019584306943E-4</c:v>
                </c:pt>
                <c:pt idx="146">
                  <c:v>2.6759755023686438E-4</c:v>
                </c:pt>
                <c:pt idx="147">
                  <c:v>2.1813527229519458E-4</c:v>
                </c:pt>
                <c:pt idx="148">
                  <c:v>1.7702727118218409E-4</c:v>
                </c:pt>
                <c:pt idx="149">
                  <c:v>1.4302928544873694E-4</c:v>
                </c:pt>
                <c:pt idx="150">
                  <c:v>1.1504831927033887E-4</c:v>
                </c:pt>
                <c:pt idx="151">
                  <c:v>9.2131067519929388E-5</c:v>
                </c:pt>
                <c:pt idx="152">
                  <c:v>7.3451800081558716E-5</c:v>
                </c:pt>
                <c:pt idx="153">
                  <c:v>5.8300099890162826E-5</c:v>
                </c:pt>
                <c:pt idx="154">
                  <c:v>4.606877554758082E-5</c:v>
                </c:pt>
                <c:pt idx="155">
                  <c:v>3.6242200192382334E-5</c:v>
                </c:pt>
                <c:pt idx="156">
                  <c:v>2.8385265160801865E-5</c:v>
                </c:pt>
                <c:pt idx="157">
                  <c:v>2.2133080879283007E-5</c:v>
                </c:pt>
                <c:pt idx="158">
                  <c:v>1.7181508897845532E-5</c:v>
                </c:pt>
                <c:pt idx="159">
                  <c:v>1.327856813715389E-5</c:v>
                </c:pt>
                <c:pt idx="160">
                  <c:v>1.0216725056966247E-5</c:v>
                </c:pt>
                <c:pt idx="161">
                  <c:v>7.8260511229277796E-6</c:v>
                </c:pt>
                <c:pt idx="162">
                  <c:v>5.968211008955393E-6</c:v>
                </c:pt>
                <c:pt idx="163">
                  <c:v>4.531230685334009E-6</c:v>
                </c:pt>
                <c:pt idx="164">
                  <c:v>3.4249851303957968E-6</c:v>
                </c:pt>
                <c:pt idx="165">
                  <c:v>2.5773400486039932E-6</c:v>
                </c:pt>
                <c:pt idx="166">
                  <c:v>1.9308799291684053E-6</c:v>
                </c:pt>
                <c:pt idx="167">
                  <c:v>1.4401553043441595E-6</c:v>
                </c:pt>
                <c:pt idx="168">
                  <c:v>1.069384542806695E-6</c:v>
                </c:pt>
                <c:pt idx="169">
                  <c:v>7.905493580873113E-7</c:v>
                </c:pt>
                <c:pt idx="170">
                  <c:v>5.8182796591754737E-7</c:v>
                </c:pt>
                <c:pt idx="171">
                  <c:v>4.2631509211688012E-7</c:v>
                </c:pt>
                <c:pt idx="172">
                  <c:v>3.1098349251301727E-7</c:v>
                </c:pt>
                <c:pt idx="173">
                  <c:v>2.258470794824774E-7</c:v>
                </c:pt>
                <c:pt idx="174">
                  <c:v>1.6329095731126841E-7</c:v>
                </c:pt>
                <c:pt idx="175">
                  <c:v>1.1753854323170998E-7</c:v>
                </c:pt>
                <c:pt idx="176">
                  <c:v>8.4230423968989498E-8</c:v>
                </c:pt>
                <c:pt idx="177">
                  <c:v>6.0093594433929809E-8</c:v>
                </c:pt>
                <c:pt idx="178">
                  <c:v>4.2683290346623437E-8</c:v>
                </c:pt>
                <c:pt idx="179">
                  <c:v>3.0182701671321865E-8</c:v>
                </c:pt>
                <c:pt idx="180">
                  <c:v>2.1248527826145391E-8</c:v>
                </c:pt>
                <c:pt idx="181">
                  <c:v>1.4892585165071637E-8</c:v>
                </c:pt>
                <c:pt idx="182">
                  <c:v>1.0391586369173922E-8</c:v>
                </c:pt>
                <c:pt idx="183">
                  <c:v>7.2187853472627239E-9</c:v>
                </c:pt>
                <c:pt idx="184">
                  <c:v>4.9924865352934944E-9</c:v>
                </c:pt>
                <c:pt idx="185">
                  <c:v>3.4374801893832796E-9</c:v>
                </c:pt>
                <c:pt idx="186">
                  <c:v>2.3563185846953161E-9</c:v>
                </c:pt>
                <c:pt idx="187">
                  <c:v>1.6080454745548423E-9</c:v>
                </c:pt>
                <c:pt idx="188">
                  <c:v>1.0925295113040079E-9</c:v>
                </c:pt>
                <c:pt idx="189">
                  <c:v>7.3898986929776811E-10</c:v>
                </c:pt>
                <c:pt idx="190">
                  <c:v>4.9763893006371518E-10</c:v>
                </c:pt>
                <c:pt idx="191">
                  <c:v>3.3362668183656297E-10</c:v>
                </c:pt>
                <c:pt idx="192">
                  <c:v>2.2267820920518488E-10</c:v>
                </c:pt>
                <c:pt idx="193">
                  <c:v>1.4796697200836206E-10</c:v>
                </c:pt>
                <c:pt idx="194">
                  <c:v>9.7886587724360652E-11</c:v>
                </c:pt>
                <c:pt idx="195">
                  <c:v>6.4468985705445903E-11</c:v>
                </c:pt>
                <c:pt idx="196">
                  <c:v>4.2271741662602835E-11</c:v>
                </c:pt>
                <c:pt idx="197">
                  <c:v>2.7594371232453341E-11</c:v>
                </c:pt>
                <c:pt idx="198">
                  <c:v>1.7933321494467691E-11</c:v>
                </c:pt>
                <c:pt idx="199">
                  <c:v>1.1602940830357511E-11</c:v>
                </c:pt>
                <c:pt idx="200">
                  <c:v>7.4739103794740913E-12</c:v>
                </c:pt>
              </c:numCache>
            </c:numRef>
          </c:yVal>
          <c:smooth val="1"/>
          <c:extLst>
            <c:ext xmlns:c16="http://schemas.microsoft.com/office/drawing/2014/chart" uri="{C3380CC4-5D6E-409C-BE32-E72D297353CC}">
              <c16:uniqueId val="{00000000-CB75-410D-925C-44E5852BB613}"/>
            </c:ext>
          </c:extLst>
        </c:ser>
        <c:ser>
          <c:idx val="2"/>
          <c:order val="1"/>
          <c:tx>
            <c:v>Observed Sample Data</c:v>
          </c:tx>
          <c:spPr>
            <a:ln>
              <a:noFill/>
            </a:ln>
          </c:spPr>
          <c:marker>
            <c:symbol val="diamond"/>
            <c:size val="5"/>
            <c:spPr>
              <a:solidFill>
                <a:schemeClr val="accent2"/>
              </a:solidFill>
              <a:ln>
                <a:noFill/>
              </a:ln>
            </c:spPr>
          </c:marker>
          <c:xVal>
            <c:numRef>
              <c:f>'Estimating Dist and Mean'!$K$30:$K$96</c:f>
              <c:numCache>
                <c:formatCode>General</c:formatCode>
                <c:ptCount val="67"/>
                <c:pt idx="0">
                  <c:v>68</c:v>
                </c:pt>
                <c:pt idx="1">
                  <c:v>117</c:v>
                </c:pt>
                <c:pt idx="2">
                  <c:v>114</c:v>
                </c:pt>
                <c:pt idx="3">
                  <c:v>90</c:v>
                </c:pt>
                <c:pt idx="4">
                  <c:v>92</c:v>
                </c:pt>
                <c:pt idx="5">
                  <c:v>70</c:v>
                </c:pt>
                <c:pt idx="6">
                  <c:v>93</c:v>
                </c:pt>
                <c:pt idx="7">
                  <c:v>138</c:v>
                </c:pt>
                <c:pt idx="8">
                  <c:v>103</c:v>
                </c:pt>
                <c:pt idx="9">
                  <c:v>118</c:v>
                </c:pt>
                <c:pt idx="10">
                  <c:v>111</c:v>
                </c:pt>
                <c:pt idx="11">
                  <c:v>112</c:v>
                </c:pt>
                <c:pt idx="12">
                  <c:v>129</c:v>
                </c:pt>
                <c:pt idx="13">
                  <c:v>117</c:v>
                </c:pt>
                <c:pt idx="14">
                  <c:v>51</c:v>
                </c:pt>
                <c:pt idx="15">
                  <c:v>92</c:v>
                </c:pt>
                <c:pt idx="16">
                  <c:v>122</c:v>
                </c:pt>
                <c:pt idx="17">
                  <c:v>101</c:v>
                </c:pt>
                <c:pt idx="18">
                  <c:v>119</c:v>
                </c:pt>
                <c:pt idx="19">
                  <c:v>107</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numCache>
            </c:numRef>
          </c:xVal>
          <c:yVal>
            <c:numRef>
              <c:f>'Estimating Dist and Mean'!$G$30:$G$96</c:f>
              <c:numCache>
                <c:formatCode>General</c:formatCode>
                <c:ptCount val="6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numCache>
            </c:numRef>
          </c:yVal>
          <c:smooth val="1"/>
          <c:extLst>
            <c:ext xmlns:c16="http://schemas.microsoft.com/office/drawing/2014/chart" uri="{C3380CC4-5D6E-409C-BE32-E72D297353CC}">
              <c16:uniqueId val="{00000001-CB75-410D-925C-44E5852BB613}"/>
            </c:ext>
          </c:extLst>
        </c:ser>
        <c:ser>
          <c:idx val="1"/>
          <c:order val="3"/>
          <c:tx>
            <c:v>Distribution of Mean Estimate</c:v>
          </c:tx>
          <c:spPr>
            <a:ln>
              <a:solidFill>
                <a:schemeClr val="accent1">
                  <a:lumMod val="40000"/>
                  <a:lumOff val="60000"/>
                </a:schemeClr>
              </a:solidFill>
            </a:ln>
          </c:spPr>
          <c:marker>
            <c:symbol val="none"/>
          </c:marker>
          <c:dPt>
            <c:idx val="109"/>
            <c:bubble3D val="0"/>
            <c:spPr>
              <a:ln>
                <a:solidFill>
                  <a:schemeClr val="accent1">
                    <a:lumMod val="60000"/>
                    <a:lumOff val="40000"/>
                  </a:schemeClr>
                </a:solidFill>
              </a:ln>
            </c:spPr>
            <c:extLst>
              <c:ext xmlns:c16="http://schemas.microsoft.com/office/drawing/2014/chart" uri="{C3380CC4-5D6E-409C-BE32-E72D297353CC}">
                <c16:uniqueId val="{00000003-CB75-410D-925C-44E5852BB613}"/>
              </c:ext>
            </c:extLst>
          </c:dPt>
          <c:xVal>
            <c:numRef>
              <c:f>'Estimating Dist and Mean'!$C$30:$C$230</c:f>
              <c:numCache>
                <c:formatCode>General</c:formatCod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numCache>
            </c:numRef>
          </c:xVal>
          <c:yVal>
            <c:numRef>
              <c:f>'Estimating Dist and Mean'!$E$30:$E$230</c:f>
              <c:numCache>
                <c:formatCode>General</c:formatCode>
                <c:ptCount val="201"/>
                <c:pt idx="0">
                  <c:v>2.6184853428747728E-23</c:v>
                </c:pt>
                <c:pt idx="1">
                  <c:v>3.2106470879064371E-23</c:v>
                </c:pt>
                <c:pt idx="2">
                  <c:v>3.9449451209737324E-23</c:v>
                </c:pt>
                <c:pt idx="3">
                  <c:v>4.857512622757777E-23</c:v>
                </c:pt>
                <c:pt idx="4">
                  <c:v>5.9941922282432544E-23</c:v>
                </c:pt>
                <c:pt idx="5">
                  <c:v>7.4132889817114938E-23</c:v>
                </c:pt>
                <c:pt idx="6">
                  <c:v>9.1891455635968841E-23</c:v>
                </c:pt>
                <c:pt idx="7">
                  <c:v>1.1416798134351228E-22</c:v>
                </c:pt>
                <c:pt idx="8">
                  <c:v>1.4218056404196273E-22</c:v>
                </c:pt>
                <c:pt idx="9">
                  <c:v>1.7749466324534105E-22</c:v>
                </c:pt>
                <c:pt idx="10">
                  <c:v>2.2212768819838443E-22</c:v>
                </c:pt>
                <c:pt idx="11">
                  <c:v>2.7868678020010297E-22</c:v>
                </c:pt>
                <c:pt idx="12">
                  <c:v>3.5055087980376237E-22</c:v>
                </c:pt>
                <c:pt idx="13">
                  <c:v>4.4211206331073002E-22</c:v>
                </c:pt>
                <c:pt idx="14">
                  <c:v>5.5909646343262227E-22</c:v>
                </c:pt>
                <c:pt idx="15">
                  <c:v>7.0899241056268575E-22</c:v>
                </c:pt>
                <c:pt idx="16">
                  <c:v>9.0162352385496695E-22</c:v>
                </c:pt>
                <c:pt idx="17">
                  <c:v>1.1499184455618825E-21</c:v>
                </c:pt>
                <c:pt idx="18">
                  <c:v>1.4709483059471331E-21</c:v>
                </c:pt>
                <c:pt idx="19">
                  <c:v>1.8873300449288316E-21</c:v>
                </c:pt>
                <c:pt idx="20">
                  <c:v>2.4291315633292677E-21</c:v>
                </c:pt>
                <c:pt idx="21">
                  <c:v>3.1364678660919044E-21</c:v>
                </c:pt>
                <c:pt idx="22">
                  <c:v>4.0630524223149104E-21</c:v>
                </c:pt>
                <c:pt idx="23">
                  <c:v>5.2810743478928195E-21</c:v>
                </c:pt>
                <c:pt idx="24">
                  <c:v>6.8879234401563229E-21</c:v>
                </c:pt>
                <c:pt idx="25">
                  <c:v>9.0155015947392574E-21</c:v>
                </c:pt>
                <c:pt idx="26">
                  <c:v>1.1843170099260833E-20</c:v>
                </c:pt>
                <c:pt idx="27">
                  <c:v>1.5615831041241811E-20</c:v>
                </c:pt>
                <c:pt idx="28">
                  <c:v>2.0669291755852597E-20</c:v>
                </c:pt>
                <c:pt idx="29">
                  <c:v>2.7466009420946851E-20</c:v>
                </c:pt>
                <c:pt idx="30">
                  <c:v>3.6645701613375159E-20</c:v>
                </c:pt>
                <c:pt idx="31">
                  <c:v>4.90973531478697E-20</c:v>
                </c:pt>
                <c:pt idx="32">
                  <c:v>6.6062175650291613E-20</c:v>
                </c:pt>
                <c:pt idx="33">
                  <c:v>8.9281580038423863E-20</c:v>
                </c:pt>
                <c:pt idx="34">
                  <c:v>1.2121096281258227E-19</c:v>
                </c:pt>
                <c:pt idx="35">
                  <c:v>1.6533025465532017E-19</c:v>
                </c:pt>
                <c:pt idx="36">
                  <c:v>2.2659754768018492E-19</c:v>
                </c:pt>
                <c:pt idx="37">
                  <c:v>3.121155346727999E-19</c:v>
                </c:pt>
                <c:pt idx="38">
                  <c:v>4.3211640217152954E-19</c:v>
                </c:pt>
                <c:pt idx="39">
                  <c:v>6.0142624262071971E-19</c:v>
                </c:pt>
                <c:pt idx="40">
                  <c:v>8.4165617090592686E-19</c:v>
                </c:pt>
                <c:pt idx="41">
                  <c:v>1.1845020781907176E-18</c:v>
                </c:pt>
                <c:pt idx="42">
                  <c:v>1.6767472984679508E-18</c:v>
                </c:pt>
                <c:pt idx="43">
                  <c:v>2.3878995564978356E-18</c:v>
                </c:pt>
                <c:pt idx="44">
                  <c:v>3.4219327825132774E-18</c:v>
                </c:pt>
                <c:pt idx="45">
                  <c:v>4.9354737085009981E-18</c:v>
                </c:pt>
                <c:pt idx="46">
                  <c:v>7.1661861084767364E-18</c:v>
                </c:pt>
                <c:pt idx="47">
                  <c:v>1.047742137550478E-17</c:v>
                </c:pt>
                <c:pt idx="48">
                  <c:v>1.5429032822244448E-17</c:v>
                </c:pt>
                <c:pt idx="49">
                  <c:v>2.2890637965111166E-17</c:v>
                </c:pt>
                <c:pt idx="50">
                  <c:v>3.4224366723898261E-17</c:v>
                </c:pt>
                <c:pt idx="51">
                  <c:v>5.1582414482481843E-17</c:v>
                </c:pt>
                <c:pt idx="52">
                  <c:v>7.8396107454039152E-17</c:v>
                </c:pt>
                <c:pt idx="53">
                  <c:v>1.2018764148403153E-16</c:v>
                </c:pt>
                <c:pt idx="54">
                  <c:v>1.8593114126305307E-16</c:v>
                </c:pt>
                <c:pt idx="55">
                  <c:v>2.9035899707346146E-16</c:v>
                </c:pt>
                <c:pt idx="56">
                  <c:v>4.5791313751623654E-16</c:v>
                </c:pt>
                <c:pt idx="57">
                  <c:v>7.2959224712251258E-16</c:v>
                </c:pt>
                <c:pt idx="58">
                  <c:v>1.1749594640866428E-15</c:v>
                </c:pt>
                <c:pt idx="59">
                  <c:v>1.9134626037760962E-15</c:v>
                </c:pt>
                <c:pt idx="60">
                  <c:v>3.1527820224647529E-15</c:v>
                </c:pt>
                <c:pt idx="61">
                  <c:v>5.2587428424364492E-15</c:v>
                </c:pt>
                <c:pt idx="62">
                  <c:v>8.8845819966282248E-15</c:v>
                </c:pt>
                <c:pt idx="63">
                  <c:v>1.5213509621703348E-14</c:v>
                </c:pt>
                <c:pt idx="64">
                  <c:v>2.6420928778831453E-14</c:v>
                </c:pt>
                <c:pt idx="65">
                  <c:v>4.6569553969952341E-14</c:v>
                </c:pt>
                <c:pt idx="66">
                  <c:v>8.3372402045054483E-14</c:v>
                </c:pt>
                <c:pt idx="67">
                  <c:v>1.5172714904856056E-13</c:v>
                </c:pt>
                <c:pt idx="68">
                  <c:v>2.8093446975566088E-13</c:v>
                </c:pt>
                <c:pt idx="69">
                  <c:v>5.2973050800276582E-13</c:v>
                </c:pt>
                <c:pt idx="70">
                  <c:v>1.0182400547648973E-12</c:v>
                </c:pt>
                <c:pt idx="71">
                  <c:v>1.9973732691954546E-12</c:v>
                </c:pt>
                <c:pt idx="72">
                  <c:v>4.0029894545081272E-12</c:v>
                </c:pt>
                <c:pt idx="73">
                  <c:v>8.2066074454721034E-12</c:v>
                </c:pt>
                <c:pt idx="74">
                  <c:v>1.7233435065550936E-11</c:v>
                </c:pt>
                <c:pt idx="75">
                  <c:v>3.7121212424708788E-11</c:v>
                </c:pt>
                <c:pt idx="76">
                  <c:v>8.2142127839389818E-11</c:v>
                </c:pt>
                <c:pt idx="77">
                  <c:v>1.8702150711530863E-10</c:v>
                </c:pt>
                <c:pt idx="78">
                  <c:v>4.3885459860425199E-10</c:v>
                </c:pt>
                <c:pt idx="79">
                  <c:v>1.0631669068742725E-9</c:v>
                </c:pt>
                <c:pt idx="80">
                  <c:v>2.6637705934926644E-9</c:v>
                </c:pt>
                <c:pt idx="81">
                  <c:v>6.9145700149330308E-9</c:v>
                </c:pt>
                <c:pt idx="82">
                  <c:v>1.862647118418724E-8</c:v>
                </c:pt>
                <c:pt idx="83">
                  <c:v>5.2147942041502702E-8</c:v>
                </c:pt>
                <c:pt idx="84">
                  <c:v>1.5190806342009446E-7</c:v>
                </c:pt>
                <c:pt idx="85">
                  <c:v>4.6068924674414613E-7</c:v>
                </c:pt>
                <c:pt idx="86">
                  <c:v>1.4540132430626981E-6</c:v>
                </c:pt>
                <c:pt idx="87">
                  <c:v>4.7676140727072345E-6</c:v>
                </c:pt>
                <c:pt idx="88">
                  <c:v>1.6178345329241253E-5</c:v>
                </c:pt>
                <c:pt idx="89">
                  <c:v>5.642446862251847E-5</c:v>
                </c:pt>
                <c:pt idx="90">
                  <c:v>1.9999600695180271E-4</c:v>
                </c:pt>
                <c:pt idx="91">
                  <c:v>7.0818748770070229E-4</c:v>
                </c:pt>
                <c:pt idx="92">
                  <c:v>2.44381493523603E-3</c:v>
                </c:pt>
                <c:pt idx="93">
                  <c:v>7.9431981140522592E-3</c:v>
                </c:pt>
                <c:pt idx="94">
                  <c:v>2.3275110758285065E-2</c:v>
                </c:pt>
                <c:pt idx="95">
                  <c:v>5.8364813875878004E-2</c:v>
                </c:pt>
                <c:pt idx="96">
                  <c:v>0.11849422067897281</c:v>
                </c:pt>
                <c:pt idx="97">
                  <c:v>0.18517002887353778</c:v>
                </c:pt>
                <c:pt idx="98">
                  <c:v>0.21491150308774176</c:v>
                </c:pt>
                <c:pt idx="99">
                  <c:v>0.18293083190645176</c:v>
                </c:pt>
                <c:pt idx="100">
                  <c:v>0.11576311802722294</c:v>
                </c:pt>
                <c:pt idx="101">
                  <c:v>5.6487821802110205E-2</c:v>
                </c:pt>
                <c:pt idx="102">
                  <c:v>2.2364805077213612E-2</c:v>
                </c:pt>
                <c:pt idx="103">
                  <c:v>7.5941421372496265E-3</c:v>
                </c:pt>
                <c:pt idx="104">
                  <c:v>2.3291116919409438E-3</c:v>
                </c:pt>
                <c:pt idx="105">
                  <c:v>6.7386773475752726E-4</c:v>
                </c:pt>
                <c:pt idx="106">
                  <c:v>1.9021757041792764E-4</c:v>
                </c:pt>
                <c:pt idx="107">
                  <c:v>5.3684908661200126E-5</c:v>
                </c:pt>
                <c:pt idx="108">
                  <c:v>1.5406747910673424E-5</c:v>
                </c:pt>
                <c:pt idx="109">
                  <c:v>4.5459039831330372E-6</c:v>
                </c:pt>
                <c:pt idx="110">
                  <c:v>1.3884107035178062E-6</c:v>
                </c:pt>
                <c:pt idx="111">
                  <c:v>4.4058847914474342E-7</c:v>
                </c:pt>
                <c:pt idx="112">
                  <c:v>1.4551147253794028E-7</c:v>
                </c:pt>
                <c:pt idx="113">
                  <c:v>5.0031274900774747E-8</c:v>
                </c:pt>
                <c:pt idx="114">
                  <c:v>1.7898115434178408E-8</c:v>
                </c:pt>
                <c:pt idx="115">
                  <c:v>6.6541263610275792E-9</c:v>
                </c:pt>
                <c:pt idx="116">
                  <c:v>2.567109302908932E-9</c:v>
                </c:pt>
                <c:pt idx="117">
                  <c:v>1.0259851856986302E-9</c:v>
                </c:pt>
                <c:pt idx="118">
                  <c:v>4.240551243483992E-10</c:v>
                </c:pt>
                <c:pt idx="119">
                  <c:v>1.8093593290302579E-10</c:v>
                </c:pt>
                <c:pt idx="120">
                  <c:v>7.9561468524502743E-11</c:v>
                </c:pt>
                <c:pt idx="121">
                  <c:v>3.5994207614464813E-11</c:v>
                </c:pt>
                <c:pt idx="122">
                  <c:v>1.6727619289724771E-11</c:v>
                </c:pt>
                <c:pt idx="123">
                  <c:v>7.9733997182529492E-12</c:v>
                </c:pt>
                <c:pt idx="124">
                  <c:v>3.8928860135456489E-12</c:v>
                </c:pt>
                <c:pt idx="125">
                  <c:v>1.9441115384211116E-12</c:v>
                </c:pt>
                <c:pt idx="126">
                  <c:v>9.9187325020011485E-13</c:v>
                </c:pt>
                <c:pt idx="127">
                  <c:v>5.1647575105562282E-13</c:v>
                </c:pt>
                <c:pt idx="128">
                  <c:v>2.7400304247748863E-13</c:v>
                </c:pt>
                <c:pt idx="129">
                  <c:v>1.482147737874584E-13</c:v>
                </c:pt>
                <c:pt idx="130">
                  <c:v>8.1379347705023974E-14</c:v>
                </c:pt>
                <c:pt idx="131">
                  <c:v>4.5519144009631418E-14</c:v>
                </c:pt>
                <c:pt idx="132">
                  <c:v>2.5868196473766147E-14</c:v>
                </c:pt>
                <c:pt idx="133">
                  <c:v>1.4876988529977098E-14</c:v>
                </c:pt>
                <c:pt idx="134">
                  <c:v>8.7707618945387367E-15</c:v>
                </c:pt>
                <c:pt idx="135">
                  <c:v>5.1070259132757201E-15</c:v>
                </c:pt>
                <c:pt idx="136">
                  <c:v>3.1086244689504383E-15</c:v>
                </c:pt>
                <c:pt idx="137">
                  <c:v>1.8873791418627661E-15</c:v>
                </c:pt>
                <c:pt idx="138">
                  <c:v>1.1102230246251565E-15</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yVal>
          <c:smooth val="1"/>
          <c:extLst>
            <c:ext xmlns:c16="http://schemas.microsoft.com/office/drawing/2014/chart" uri="{C3380CC4-5D6E-409C-BE32-E72D297353CC}">
              <c16:uniqueId val="{00000004-CB75-410D-925C-44E5852BB613}"/>
            </c:ext>
          </c:extLst>
        </c:ser>
        <c:dLbls>
          <c:showLegendKey val="0"/>
          <c:showVal val="0"/>
          <c:showCatName val="0"/>
          <c:showSerName val="0"/>
          <c:showPercent val="0"/>
          <c:showBubbleSize val="0"/>
        </c:dLbls>
        <c:axId val="891973400"/>
        <c:axId val="891985208"/>
      </c:scatterChart>
      <c:scatterChart>
        <c:scatterStyle val="smoothMarker"/>
        <c:varyColors val="0"/>
        <c:ser>
          <c:idx val="3"/>
          <c:order val="2"/>
          <c:tx>
            <c:v>Estimated Population Distribution</c:v>
          </c:tx>
          <c:spPr>
            <a:ln>
              <a:solidFill>
                <a:schemeClr val="accent1">
                  <a:lumMod val="75000"/>
                </a:schemeClr>
              </a:solidFill>
            </a:ln>
          </c:spPr>
          <c:marker>
            <c:symbol val="none"/>
          </c:marker>
          <c:xVal>
            <c:numRef>
              <c:f>'Estimating Dist and Mean'!$C$30:$C$230</c:f>
              <c:numCache>
                <c:formatCode>General</c:formatCod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numCache>
            </c:numRef>
          </c:xVal>
          <c:yVal>
            <c:numRef>
              <c:f>'Estimating Dist and Mean'!$D$30:$D$230</c:f>
              <c:numCache>
                <c:formatCode>General</c:formatCode>
                <c:ptCount val="201"/>
                <c:pt idx="0">
                  <c:v>1.8940952015080932E-11</c:v>
                </c:pt>
                <c:pt idx="1">
                  <c:v>2.2710043768301403E-11</c:v>
                </c:pt>
                <c:pt idx="2">
                  <c:v>2.7268413109603585E-11</c:v>
                </c:pt>
                <c:pt idx="3">
                  <c:v>3.2789550037650065E-11</c:v>
                </c:pt>
                <c:pt idx="4">
                  <c:v>3.9486877966128716E-11</c:v>
                </c:pt>
                <c:pt idx="5">
                  <c:v>4.762335746046294E-11</c:v>
                </c:pt>
                <c:pt idx="6">
                  <c:v>5.7523497976172147E-11</c:v>
                </c:pt>
                <c:pt idx="7">
                  <c:v>6.9588405790377685E-11</c:v>
                </c:pt>
                <c:pt idx="8">
                  <c:v>8.4314666485444574E-11</c:v>
                </c:pt>
                <c:pt idx="9">
                  <c:v>1.023180782805578E-10</c:v>
                </c:pt>
                <c:pt idx="10">
                  <c:v>1.2436353208346601E-10</c:v>
                </c:pt>
                <c:pt idx="11">
                  <c:v>1.5140269337605692E-10</c:v>
                </c:pt>
                <c:pt idx="12">
                  <c:v>1.8462160342068168E-10</c:v>
                </c:pt>
                <c:pt idx="13">
                  <c:v>2.2550091337451807E-10</c:v>
                </c:pt>
                <c:pt idx="14">
                  <c:v>2.7589223468386263E-10</c:v>
                </c:pt>
                <c:pt idx="15">
                  <c:v>3.3811508486026251E-10</c:v>
                </c:pt>
                <c:pt idx="16">
                  <c:v>4.1508019788416902E-10</c:v>
                </c:pt>
                <c:pt idx="17">
                  <c:v>5.1044664287224525E-10</c:v>
                </c:pt>
                <c:pt idx="18">
                  <c:v>6.2882237133949608E-10</c:v>
                </c:pt>
                <c:pt idx="19">
                  <c:v>7.7602064776544662E-10</c:v>
                </c:pt>
                <c:pt idx="20">
                  <c:v>9.593885150487036E-10</c:v>
                </c:pt>
                <c:pt idx="21">
                  <c:v>1.1882282761849263E-9</c:v>
                </c:pt>
                <c:pt idx="22">
                  <c:v>1.4743392935852626E-9</c:v>
                </c:pt>
                <c:pt idx="23">
                  <c:v>1.8327156911197472E-9</c:v>
                </c:pt>
                <c:pt idx="24">
                  <c:v>2.2824464186751593E-9</c:v>
                </c:pt>
                <c:pt idx="25">
                  <c:v>2.8478784377734717E-9</c:v>
                </c:pt>
                <c:pt idx="26">
                  <c:v>3.5601226170091242E-9</c:v>
                </c:pt>
                <c:pt idx="27">
                  <c:v>4.4590067617429886E-9</c:v>
                </c:pt>
                <c:pt idx="28">
                  <c:v>5.595613008069807E-9</c:v>
                </c:pt>
                <c:pt idx="29">
                  <c:v>7.0355802075067198E-9</c:v>
                </c:pt>
                <c:pt idx="30">
                  <c:v>8.8634094168954944E-9</c:v>
                </c:pt>
                <c:pt idx="31">
                  <c:v>1.1188086868202764E-8</c:v>
                </c:pt>
                <c:pt idx="32">
                  <c:v>1.4150440088878087E-8</c:v>
                </c:pt>
                <c:pt idx="33">
                  <c:v>1.7932777564222865E-8</c:v>
                </c:pt>
                <c:pt idx="34">
                  <c:v>2.2771541722369632E-8</c:v>
                </c:pt>
                <c:pt idx="35">
                  <c:v>2.8973944158015267E-8</c:v>
                </c:pt>
                <c:pt idx="36">
                  <c:v>3.6939871122219172E-8</c:v>
                </c:pt>
                <c:pt idx="37">
                  <c:v>4.7190773540190113E-8</c:v>
                </c:pt>
                <c:pt idx="38">
                  <c:v>6.0407825613920687E-8</c:v>
                </c:pt>
                <c:pt idx="39">
                  <c:v>7.7482398321397539E-8</c:v>
                </c:pt>
                <c:pt idx="40">
                  <c:v>9.9582914444172515E-8</c:v>
                </c:pt>
                <c:pt idx="41">
                  <c:v>1.2824351810883155E-7</c:v>
                </c:pt>
                <c:pt idx="42">
                  <c:v>1.6548182207100313E-7</c:v>
                </c:pt>
                <c:pt idx="43">
                  <c:v>2.1395544781676893E-7</c:v>
                </c:pt>
                <c:pt idx="44">
                  <c:v>2.7717035773465943E-7</c:v>
                </c:pt>
                <c:pt idx="45">
                  <c:v>3.5975837613997296E-7</c:v>
                </c:pt>
                <c:pt idx="46">
                  <c:v>4.6784718065497313E-7</c:v>
                </c:pt>
                <c:pt idx="47">
                  <c:v>6.0955391321271248E-7</c:v>
                </c:pt>
                <c:pt idx="48">
                  <c:v>7.9564406604052674E-7</c:v>
                </c:pt>
                <c:pt idx="49">
                  <c:v>1.0404113045709063E-6</c:v>
                </c:pt>
                <c:pt idx="50">
                  <c:v>1.3628525247071034E-6</c:v>
                </c:pt>
                <c:pt idx="51">
                  <c:v>1.7882371735845012E-6</c:v>
                </c:pt>
                <c:pt idx="52">
                  <c:v>2.3502025842909186E-6</c:v>
                </c:pt>
                <c:pt idx="53">
                  <c:v>3.0935502060940752E-6</c:v>
                </c:pt>
                <c:pt idx="54">
                  <c:v>4.0779742104272832E-6</c:v>
                </c:pt>
                <c:pt idx="55">
                  <c:v>5.3830278275950553E-6</c:v>
                </c:pt>
                <c:pt idx="56">
                  <c:v>7.1147285773440686E-6</c:v>
                </c:pt>
                <c:pt idx="57">
                  <c:v>9.4143268607564058E-6</c:v>
                </c:pt>
                <c:pt idx="58">
                  <c:v>1.2469919616534363E-5</c:v>
                </c:pt>
                <c:pt idx="59">
                  <c:v>1.653178902608835E-5</c:v>
                </c:pt>
                <c:pt idx="60">
                  <c:v>2.1932592911020539E-5</c:v>
                </c:pt>
                <c:pt idx="61">
                  <c:v>2.9113835170067507E-5</c:v>
                </c:pt>
                <c:pt idx="62">
                  <c:v>3.8660405834175062E-5</c:v>
                </c:pt>
                <c:pt idx="63">
                  <c:v>5.1345400953879992E-5</c:v>
                </c:pt>
                <c:pt idx="64">
                  <c:v>6.8187904166526361E-5</c:v>
                </c:pt>
                <c:pt idx="65">
                  <c:v>9.052691243361218E-5</c:v>
                </c:pt>
                <c:pt idx="66">
                  <c:v>1.201150752254582E-4</c:v>
                </c:pt>
                <c:pt idx="67">
                  <c:v>1.592363160921525E-4</c:v>
                </c:pt>
                <c:pt idx="68">
                  <c:v>2.1085160273747491E-4</c:v>
                </c:pt>
                <c:pt idx="69">
                  <c:v>2.7877695581275371E-4</c:v>
                </c:pt>
                <c:pt idx="70">
                  <c:v>3.6789699897463233E-4</c:v>
                </c:pt>
                <c:pt idx="71">
                  <c:v>4.8441563726353402E-4</c:v>
                </c:pt>
                <c:pt idx="72">
                  <c:v>6.3614241409064515E-4</c:v>
                </c:pt>
                <c:pt idx="73">
                  <c:v>8.3280828552277338E-4</c:v>
                </c:pt>
                <c:pt idx="74">
                  <c:v>1.0863974963249033E-3</c:v>
                </c:pt>
                <c:pt idx="75">
                  <c:v>1.4114725506808885E-3</c:v>
                </c:pt>
                <c:pt idx="76">
                  <c:v>1.82545676169744E-3</c:v>
                </c:pt>
                <c:pt idx="77">
                  <c:v>2.3488237758479595E-3</c:v>
                </c:pt>
                <c:pt idx="78">
                  <c:v>3.0051267178185567E-3</c:v>
                </c:pt>
                <c:pt idx="79">
                  <c:v>3.8207830713782222E-3</c:v>
                </c:pt>
                <c:pt idx="80">
                  <c:v>4.824518209559682E-3</c:v>
                </c:pt>
                <c:pt idx="81">
                  <c:v>6.0463650608235317E-3</c:v>
                </c:pt>
                <c:pt idx="82">
                  <c:v>7.5161253730732097E-3</c:v>
                </c:pt>
                <c:pt idx="83">
                  <c:v>9.2612256070679702E-3</c:v>
                </c:pt>
                <c:pt idx="84">
                  <c:v>1.1303953216648149E-2</c:v>
                </c:pt>
                <c:pt idx="85">
                  <c:v>1.3658140067211923E-2</c:v>
                </c:pt>
                <c:pt idx="86">
                  <c:v>1.6325467393653509E-2</c:v>
                </c:pt>
                <c:pt idx="87">
                  <c:v>1.9291692388206591E-2</c:v>
                </c:pt>
                <c:pt idx="88">
                  <c:v>2.2523223093760009E-2</c:v>
                </c:pt>
                <c:pt idx="89">
                  <c:v>2.5964570291285655E-2</c:v>
                </c:pt>
                <c:pt idx="90">
                  <c:v>2.9537251561374434E-2</c:v>
                </c:pt>
                <c:pt idx="91">
                  <c:v>3.3140683156900164E-2</c:v>
                </c:pt>
                <c:pt idx="92">
                  <c:v>3.6655448163191273E-2</c:v>
                </c:pt>
                <c:pt idx="93">
                  <c:v>3.994907131434422E-2</c:v>
                </c:pt>
                <c:pt idx="94">
                  <c:v>4.2884083998520117E-2</c:v>
                </c:pt>
                <c:pt idx="95">
                  <c:v>4.5327777161773053E-2</c:v>
                </c:pt>
                <c:pt idx="96">
                  <c:v>4.7162686412661248E-2</c:v>
                </c:pt>
                <c:pt idx="97">
                  <c:v>4.829661163254656E-2</c:v>
                </c:pt>
                <c:pt idx="98">
                  <c:v>4.8670909711775734E-2</c:v>
                </c:pt>
                <c:pt idx="99">
                  <c:v>4.826594855264299E-2</c:v>
                </c:pt>
                <c:pt idx="100">
                  <c:v>4.7102962539508741E-2</c:v>
                </c:pt>
                <c:pt idx="101">
                  <c:v>4.5242046278346937E-2</c:v>
                </c:pt>
                <c:pt idx="102">
                  <c:v>4.2776571090930582E-2</c:v>
                </c:pt>
                <c:pt idx="103">
                  <c:v>3.9824801241086338E-2</c:v>
                </c:pt>
                <c:pt idx="104">
                  <c:v>3.6519831735288388E-2</c:v>
                </c:pt>
                <c:pt idx="105">
                  <c:v>3.2999110513177055E-2</c:v>
                </c:pt>
                <c:pt idx="106">
                  <c:v>2.9394736182323911E-2</c:v>
                </c:pt>
                <c:pt idx="107">
                  <c:v>2.5825474633431655E-2</c:v>
                </c:pt>
                <c:pt idx="108">
                  <c:v>2.2391081675360525E-2</c:v>
                </c:pt>
                <c:pt idx="109">
                  <c:v>1.9169133298799435E-2</c:v>
                </c:pt>
                <c:pt idx="110">
                  <c:v>1.6214221077791358E-2</c:v>
                </c:pt>
                <c:pt idx="111">
                  <c:v>1.3559116257223502E-2</c:v>
                </c:pt>
                <c:pt idx="112">
                  <c:v>1.1217363378747125E-2</c:v>
                </c:pt>
                <c:pt idx="113">
                  <c:v>9.1867286539137893E-3</c:v>
                </c:pt>
                <c:pt idx="114">
                  <c:v>7.4529775858251934E-3</c:v>
                </c:pt>
                <c:pt idx="115">
                  <c:v>5.9935598912754795E-3</c:v>
                </c:pt>
                <c:pt idx="116">
                  <c:v>4.7809067589102971E-3</c:v>
                </c:pt>
                <c:pt idx="117">
                  <c:v>3.7851707222437136E-3</c:v>
                </c:pt>
                <c:pt idx="118">
                  <c:v>2.9763451335814706E-3</c:v>
                </c:pt>
                <c:pt idx="119">
                  <c:v>2.3257800934761708E-3</c:v>
                </c:pt>
                <c:pt idx="120">
                  <c:v>1.8071633398285547E-3</c:v>
                </c:pt>
                <c:pt idx="121">
                  <c:v>1.3970612812033156E-3</c:v>
                </c:pt>
                <c:pt idx="122">
                  <c:v>1.0751226876021258E-3</c:v>
                </c:pt>
                <c:pt idx="123">
                  <c:v>8.240417176830217E-4</c:v>
                </c:pt>
                <c:pt idx="124">
                  <c:v>6.2936355191567372E-4</c:v>
                </c:pt>
                <c:pt idx="125">
                  <c:v>4.7919931231310553E-4</c:v>
                </c:pt>
                <c:pt idx="126">
                  <c:v>3.6390023593568799E-4</c:v>
                </c:pt>
                <c:pt idx="127">
                  <c:v>2.7572607134551674E-4</c:v>
                </c:pt>
                <c:pt idx="128">
                  <c:v>2.0853026871636704E-4</c:v>
                </c:pt>
                <c:pt idx="129">
                  <c:v>1.5747495241036358E-4</c:v>
                </c:pt>
                <c:pt idx="130">
                  <c:v>1.1878170758050643E-4</c:v>
                </c:pt>
                <c:pt idx="131">
                  <c:v>8.9519479915423084E-5</c:v>
                </c:pt>
                <c:pt idx="132">
                  <c:v>6.7427911408457497E-5</c:v>
                </c:pt>
                <c:pt idx="133">
                  <c:v>5.0772763201534232E-5</c:v>
                </c:pt>
                <c:pt idx="134">
                  <c:v>3.8229318535476509E-5</c:v>
                </c:pt>
                <c:pt idx="135">
                  <c:v>2.8789501725023925E-5</c:v>
                </c:pt>
                <c:pt idx="136">
                  <c:v>2.16886570943986E-5</c:v>
                </c:pt>
                <c:pt idx="137">
                  <c:v>1.6348336779992145E-5</c:v>
                </c:pt>
                <c:pt idx="138">
                  <c:v>1.2331934801657063E-5</c:v>
                </c:pt>
                <c:pt idx="139">
                  <c:v>9.3105049469022205E-6</c:v>
                </c:pt>
                <c:pt idx="140">
                  <c:v>7.0365699350594113E-6</c:v>
                </c:pt>
                <c:pt idx="141">
                  <c:v>5.3241477135923532E-6</c:v>
                </c:pt>
                <c:pt idx="142">
                  <c:v>4.0335795705725985E-6</c:v>
                </c:pt>
                <c:pt idx="143">
                  <c:v>3.0600441754957686E-6</c:v>
                </c:pt>
                <c:pt idx="144">
                  <c:v>2.3248862741631626E-6</c:v>
                </c:pt>
                <c:pt idx="145">
                  <c:v>1.7690852742724417E-6</c:v>
                </c:pt>
                <c:pt idx="146">
                  <c:v>1.3483447318662911E-6</c:v>
                </c:pt>
                <c:pt idx="147">
                  <c:v>1.0294058412352314E-6</c:v>
                </c:pt>
                <c:pt idx="148">
                  <c:v>7.8728287800089447E-7</c:v>
                </c:pt>
                <c:pt idx="149">
                  <c:v>6.0319165073874359E-7</c:v>
                </c:pt>
                <c:pt idx="150">
                  <c:v>4.6299801725879774E-7</c:v>
                </c:pt>
                <c:pt idx="151">
                  <c:v>3.5605619186362958E-7</c:v>
                </c:pt>
                <c:pt idx="152">
                  <c:v>2.7433892291206519E-7</c:v>
                </c:pt>
                <c:pt idx="153">
                  <c:v>2.1178609110883428E-7</c:v>
                </c:pt>
                <c:pt idx="154">
                  <c:v>1.6381669565301848E-7</c:v>
                </c:pt>
                <c:pt idx="155">
                  <c:v>1.2696304951820281E-7</c:v>
                </c:pt>
                <c:pt idx="156">
                  <c:v>9.8596390385452537E-8</c:v>
                </c:pt>
                <c:pt idx="157">
                  <c:v>7.6720893082971031E-8</c:v>
                </c:pt>
                <c:pt idx="158">
                  <c:v>5.9818883735296424E-8</c:v>
                </c:pt>
                <c:pt idx="159">
                  <c:v>4.6734408565285435E-8</c:v>
                </c:pt>
                <c:pt idx="160">
                  <c:v>3.6585549922918403E-8</c:v>
                </c:pt>
                <c:pt idx="161">
                  <c:v>2.8698311727026748E-8</c:v>
                </c:pt>
                <c:pt idx="162">
                  <c:v>2.2556702505838189E-8</c:v>
                </c:pt>
                <c:pt idx="163">
                  <c:v>1.7764994475477636E-8</c:v>
                </c:pt>
                <c:pt idx="164">
                  <c:v>1.4019149507937811E-8</c:v>
                </c:pt>
                <c:pt idx="165">
                  <c:v>1.108515046421843E-8</c:v>
                </c:pt>
                <c:pt idx="166">
                  <c:v>8.7825459127444105E-9</c:v>
                </c:pt>
                <c:pt idx="167">
                  <c:v>6.971932697830141E-9</c:v>
                </c:pt>
                <c:pt idx="168">
                  <c:v>5.5454189018533384E-9</c:v>
                </c:pt>
                <c:pt idx="169">
                  <c:v>4.4193458892394233E-9</c:v>
                </c:pt>
                <c:pt idx="170">
                  <c:v>3.5287244237736104E-9</c:v>
                </c:pt>
                <c:pt idx="171">
                  <c:v>2.8229739656993047E-9</c:v>
                </c:pt>
                <c:pt idx="172">
                  <c:v>2.2626552853566295E-9</c:v>
                </c:pt>
                <c:pt idx="173">
                  <c:v>1.8169583615446072E-9</c:v>
                </c:pt>
                <c:pt idx="174">
                  <c:v>1.4617701493691015E-9</c:v>
                </c:pt>
                <c:pt idx="175">
                  <c:v>1.1781836617430486E-9</c:v>
                </c:pt>
                <c:pt idx="176">
                  <c:v>9.5134655708761784E-10</c:v>
                </c:pt>
                <c:pt idx="177">
                  <c:v>7.6957040739955573E-10</c:v>
                </c:pt>
                <c:pt idx="178">
                  <c:v>6.2363947339605375E-10</c:v>
                </c:pt>
                <c:pt idx="179">
                  <c:v>5.0627446679385457E-10</c:v>
                </c:pt>
                <c:pt idx="180">
                  <c:v>4.1171588360811029E-10</c:v>
                </c:pt>
                <c:pt idx="181">
                  <c:v>3.3539737653853763E-10</c:v>
                </c:pt>
                <c:pt idx="182">
                  <c:v>2.7369295718671083E-10</c:v>
                </c:pt>
                <c:pt idx="183">
                  <c:v>2.2371826613465373E-10</c:v>
                </c:pt>
                <c:pt idx="184">
                  <c:v>1.831741425206701E-10</c:v>
                </c:pt>
                <c:pt idx="185">
                  <c:v>1.5022538768505456E-10</c:v>
                </c:pt>
                <c:pt idx="186">
                  <c:v>1.234043978115551E-10</c:v>
                </c:pt>
                <c:pt idx="187">
                  <c:v>1.0153533569479123E-10</c:v>
                </c:pt>
                <c:pt idx="188">
                  <c:v>8.3674955853041411E-11</c:v>
                </c:pt>
                <c:pt idx="189">
                  <c:v>6.9064642893579276E-11</c:v>
                </c:pt>
                <c:pt idx="190">
                  <c:v>5.7094107219768375E-11</c:v>
                </c:pt>
                <c:pt idx="191">
                  <c:v>4.7270631853280065E-11</c:v>
                </c:pt>
                <c:pt idx="192">
                  <c:v>3.9196756951298539E-11</c:v>
                </c:pt>
                <c:pt idx="193">
                  <c:v>3.2550517836682502E-11</c:v>
                </c:pt>
                <c:pt idx="194">
                  <c:v>2.7071234143249967E-11</c:v>
                </c:pt>
                <c:pt idx="195">
                  <c:v>2.2547186340204917E-11</c:v>
                </c:pt>
                <c:pt idx="196">
                  <c:v>1.8806067814125527E-11</c:v>
                </c:pt>
                <c:pt idx="197">
                  <c:v>1.5708212508513952E-11</c:v>
                </c:pt>
                <c:pt idx="198">
                  <c:v>1.3138934384926415E-11</c:v>
                </c:pt>
                <c:pt idx="199">
                  <c:v>1.1005196753899327E-11</c:v>
                </c:pt>
                <c:pt idx="200">
                  <c:v>9.2306162713384765E-12</c:v>
                </c:pt>
              </c:numCache>
            </c:numRef>
          </c:yVal>
          <c:smooth val="1"/>
          <c:extLst>
            <c:ext xmlns:c16="http://schemas.microsoft.com/office/drawing/2014/chart" uri="{C3380CC4-5D6E-409C-BE32-E72D297353CC}">
              <c16:uniqueId val="{00000005-CB75-410D-925C-44E5852BB613}"/>
            </c:ext>
          </c:extLst>
        </c:ser>
        <c:dLbls>
          <c:showLegendKey val="0"/>
          <c:showVal val="0"/>
          <c:showCatName val="0"/>
          <c:showSerName val="0"/>
          <c:showPercent val="0"/>
          <c:showBubbleSize val="0"/>
        </c:dLbls>
        <c:axId val="1252938255"/>
        <c:axId val="1252937839"/>
      </c:scatterChart>
      <c:valAx>
        <c:axId val="89197340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vert="horz"/>
          <a:lstStyle/>
          <a:p>
            <a:pPr>
              <a:defRPr sz="1100"/>
            </a:pPr>
            <a:endParaRPr lang="en-US"/>
          </a:p>
        </c:txPr>
        <c:crossAx val="891985208"/>
        <c:crosses val="autoZero"/>
        <c:crossBetween val="midCat"/>
      </c:valAx>
      <c:valAx>
        <c:axId val="891985208"/>
        <c:scaling>
          <c:orientation val="minMax"/>
        </c:scaling>
        <c:delete val="1"/>
        <c:axPos val="l"/>
        <c:numFmt formatCode="General" sourceLinked="1"/>
        <c:majorTickMark val="none"/>
        <c:minorTickMark val="none"/>
        <c:tickLblPos val="nextTo"/>
        <c:crossAx val="891973400"/>
        <c:crosses val="autoZero"/>
        <c:crossBetween val="midCat"/>
      </c:valAx>
      <c:valAx>
        <c:axId val="1252937839"/>
        <c:scaling>
          <c:orientation val="minMax"/>
        </c:scaling>
        <c:delete val="1"/>
        <c:axPos val="r"/>
        <c:numFmt formatCode="General" sourceLinked="1"/>
        <c:majorTickMark val="out"/>
        <c:minorTickMark val="none"/>
        <c:tickLblPos val="nextTo"/>
        <c:crossAx val="1252938255"/>
        <c:crosses val="max"/>
        <c:crossBetween val="midCat"/>
      </c:valAx>
      <c:valAx>
        <c:axId val="1252938255"/>
        <c:scaling>
          <c:orientation val="minMax"/>
        </c:scaling>
        <c:delete val="1"/>
        <c:axPos val="b"/>
        <c:numFmt formatCode="General" sourceLinked="1"/>
        <c:majorTickMark val="out"/>
        <c:minorTickMark val="none"/>
        <c:tickLblPos val="nextTo"/>
        <c:crossAx val="1252937839"/>
        <c:crosses val="autoZero"/>
        <c:crossBetween val="midCat"/>
      </c:valAx>
    </c:plotArea>
    <c:legend>
      <c:legendPos val="t"/>
      <c:overlay val="0"/>
      <c:txPr>
        <a:bodyPr/>
        <a:lstStyle/>
        <a:p>
          <a:pPr>
            <a:defRPr sz="1050"/>
          </a:pPr>
          <a:endParaRPr lang="en-US"/>
        </a:p>
      </c:txPr>
    </c:legend>
    <c:plotVisOnly val="1"/>
    <c:dispBlanksAs val="gap"/>
    <c:showDLblsOverMax val="0"/>
    <c:extLst/>
  </c:chart>
  <c:spPr>
    <a:ln>
      <a:noFill/>
    </a:ln>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87346730912368E-2"/>
          <c:y val="4.6413502109704644E-2"/>
          <c:w val="0.89588553296509599"/>
          <c:h val="0.90611714674906141"/>
        </c:manualLayout>
      </c:layout>
      <c:scatterChart>
        <c:scatterStyle val="lineMarker"/>
        <c:varyColors val="0"/>
        <c:ser>
          <c:idx val="0"/>
          <c:order val="0"/>
          <c:spPr>
            <a:ln w="19050" cap="rnd">
              <a:solidFill>
                <a:schemeClr val="accent1"/>
              </a:solidFill>
              <a:round/>
            </a:ln>
            <a:effectLst/>
          </c:spPr>
          <c:marker>
            <c:symbol val="diamond"/>
            <c:size val="5"/>
            <c:spPr>
              <a:solidFill>
                <a:schemeClr val="accent1">
                  <a:lumMod val="20000"/>
                  <a:lumOff val="80000"/>
                </a:schemeClr>
              </a:solidFill>
              <a:ln w="9525">
                <a:solidFill>
                  <a:schemeClr val="accent1">
                    <a:alpha val="98000"/>
                  </a:schemeClr>
                </a:solidFill>
              </a:ln>
              <a:effectLst/>
            </c:spPr>
          </c:marker>
          <c:xVal>
            <c:strRef>
              <c:f>'Estimating Dist and Mean'!$H$31:$H$454</c:f>
              <c:strCache>
                <c:ptCount val="19"/>
                <c:pt idx="0">
                  <c:v>2</c:v>
                </c:pt>
                <c:pt idx="1">
                  <c:v>3</c:v>
                </c:pt>
                <c:pt idx="2">
                  <c:v>4</c:v>
                </c:pt>
                <c:pt idx="3">
                  <c:v>5</c:v>
                </c:pt>
                <c:pt idx="4">
                  <c:v>6</c:v>
                </c:pt>
                <c:pt idx="5">
                  <c:v>7</c:v>
                </c:pt>
                <c:pt idx="6">
                  <c:v>8</c:v>
                </c:pt>
                <c:pt idx="7">
                  <c:v>9</c:v>
                </c:pt>
                <c:pt idx="8">
                  <c:v>10</c:v>
                </c:pt>
                <c:pt idx="9">
                  <c:v>11</c:v>
                </c:pt>
                <c:pt idx="10">
                  <c:v>12</c:v>
                </c:pt>
                <c:pt idx="11">
                  <c:v>13</c:v>
                </c:pt>
                <c:pt idx="12">
                  <c:v>14</c:v>
                </c:pt>
                <c:pt idx="13">
                  <c:v>15</c:v>
                </c:pt>
                <c:pt idx="14">
                  <c:v>16</c:v>
                </c:pt>
                <c:pt idx="15">
                  <c:v>17</c:v>
                </c:pt>
                <c:pt idx="16">
                  <c:v>18</c:v>
                </c:pt>
                <c:pt idx="17">
                  <c:v>19</c:v>
                </c:pt>
                <c:pt idx="18">
                  <c:v>20</c:v>
                </c:pt>
              </c:strCache>
            </c:strRef>
          </c:xVal>
          <c:yVal>
            <c:numRef>
              <c:f>'Estimating Dist and Mean'!$O$31:$O$454</c:f>
              <c:numCache>
                <c:formatCode>General</c:formatCode>
                <c:ptCount val="424"/>
                <c:pt idx="0">
                  <c:v>247.18691210953858</c:v>
                </c:pt>
                <c:pt idx="1">
                  <c:v>145.96887759489459</c:v>
                </c:pt>
                <c:pt idx="2">
                  <c:v>124.24324273710923</c:v>
                </c:pt>
                <c:pt idx="3">
                  <c:v>115.27258368597492</c:v>
                </c:pt>
                <c:pt idx="4">
                  <c:v>108.98230396123128</c:v>
                </c:pt>
                <c:pt idx="5">
                  <c:v>105.98035563620185</c:v>
                </c:pt>
                <c:pt idx="6">
                  <c:v>113.81306921157984</c:v>
                </c:pt>
                <c:pt idx="7">
                  <c:v>112.27994361481507</c:v>
                </c:pt>
                <c:pt idx="8">
                  <c:v>113.11446610033168</c:v>
                </c:pt>
                <c:pt idx="9">
                  <c:v>112.86807753746834</c:v>
                </c:pt>
                <c:pt idx="10">
                  <c:v>112.77707359638156</c:v>
                </c:pt>
                <c:pt idx="11">
                  <c:v>114.59210742892427</c:v>
                </c:pt>
                <c:pt idx="12">
                  <c:v>114.8103739456147</c:v>
                </c:pt>
                <c:pt idx="13">
                  <c:v>112.5123683419441</c:v>
                </c:pt>
                <c:pt idx="14">
                  <c:v>111.21251475714764</c:v>
                </c:pt>
                <c:pt idx="15">
                  <c:v>112.02909072128877</c:v>
                </c:pt>
                <c:pt idx="16">
                  <c:v>111.36755167973028</c:v>
                </c:pt>
                <c:pt idx="17">
                  <c:v>111.86288154122256</c:v>
                </c:pt>
                <c:pt idx="18">
                  <c:v>111.59128865091027</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numCache>
            </c:numRef>
          </c:yVal>
          <c:smooth val="0"/>
          <c:extLst>
            <c:ext xmlns:c16="http://schemas.microsoft.com/office/drawing/2014/chart" uri="{C3380CC4-5D6E-409C-BE32-E72D297353CC}">
              <c16:uniqueId val="{00000000-0C96-4ED3-9A0D-F10433B62D2B}"/>
            </c:ext>
          </c:extLst>
        </c:ser>
        <c:ser>
          <c:idx val="1"/>
          <c:order val="1"/>
          <c:tx>
            <c:v>90% Confidence Interval of the Mean Estimate</c:v>
          </c:tx>
          <c:spPr>
            <a:ln w="19050" cap="rnd">
              <a:solidFill>
                <a:schemeClr val="accent1"/>
              </a:solidFill>
              <a:round/>
            </a:ln>
            <a:effectLst/>
          </c:spPr>
          <c:marker>
            <c:symbol val="diamond"/>
            <c:size val="5"/>
            <c:spPr>
              <a:solidFill>
                <a:schemeClr val="accent1">
                  <a:lumMod val="20000"/>
                  <a:lumOff val="80000"/>
                </a:schemeClr>
              </a:solidFill>
              <a:ln w="9525">
                <a:solidFill>
                  <a:schemeClr val="accent1">
                    <a:alpha val="98000"/>
                  </a:schemeClr>
                </a:solidFill>
              </a:ln>
              <a:effectLst/>
            </c:spPr>
          </c:marker>
          <c:xVal>
            <c:strRef>
              <c:f>'Estimating Dist and Mean'!$H$31:$H$454</c:f>
              <c:strCache>
                <c:ptCount val="19"/>
                <c:pt idx="0">
                  <c:v>2</c:v>
                </c:pt>
                <c:pt idx="1">
                  <c:v>3</c:v>
                </c:pt>
                <c:pt idx="2">
                  <c:v>4</c:v>
                </c:pt>
                <c:pt idx="3">
                  <c:v>5</c:v>
                </c:pt>
                <c:pt idx="4">
                  <c:v>6</c:v>
                </c:pt>
                <c:pt idx="5">
                  <c:v>7</c:v>
                </c:pt>
                <c:pt idx="6">
                  <c:v>8</c:v>
                </c:pt>
                <c:pt idx="7">
                  <c:v>9</c:v>
                </c:pt>
                <c:pt idx="8">
                  <c:v>10</c:v>
                </c:pt>
                <c:pt idx="9">
                  <c:v>11</c:v>
                </c:pt>
                <c:pt idx="10">
                  <c:v>12</c:v>
                </c:pt>
                <c:pt idx="11">
                  <c:v>13</c:v>
                </c:pt>
                <c:pt idx="12">
                  <c:v>14</c:v>
                </c:pt>
                <c:pt idx="13">
                  <c:v>15</c:v>
                </c:pt>
                <c:pt idx="14">
                  <c:v>16</c:v>
                </c:pt>
                <c:pt idx="15">
                  <c:v>17</c:v>
                </c:pt>
                <c:pt idx="16">
                  <c:v>18</c:v>
                </c:pt>
                <c:pt idx="17">
                  <c:v>19</c:v>
                </c:pt>
                <c:pt idx="18">
                  <c:v>20</c:v>
                </c:pt>
              </c:strCache>
            </c:strRef>
          </c:xVal>
          <c:yVal>
            <c:numRef>
              <c:f>'Estimating Dist and Mean'!$P$31:$P$454</c:f>
              <c:numCache>
                <c:formatCode>General</c:formatCode>
                <c:ptCount val="424"/>
                <c:pt idx="0">
                  <c:v>-62.186912109538582</c:v>
                </c:pt>
                <c:pt idx="1">
                  <c:v>53.36445573843875</c:v>
                </c:pt>
                <c:pt idx="2">
                  <c:v>70.256757262890773</c:v>
                </c:pt>
                <c:pt idx="3">
                  <c:v>77.127416314025083</c:v>
                </c:pt>
                <c:pt idx="4">
                  <c:v>74.684362705435376</c:v>
                </c:pt>
                <c:pt idx="5">
                  <c:v>78.01964436379815</c:v>
                </c:pt>
                <c:pt idx="6">
                  <c:v>81.686930788420156</c:v>
                </c:pt>
                <c:pt idx="7">
                  <c:v>84.38672305185159</c:v>
                </c:pt>
                <c:pt idx="8">
                  <c:v>87.485533899668312</c:v>
                </c:pt>
                <c:pt idx="9">
                  <c:v>89.677377007986195</c:v>
                </c:pt>
                <c:pt idx="10">
                  <c:v>91.556259736951787</c:v>
                </c:pt>
                <c:pt idx="11">
                  <c:v>93.869431032614187</c:v>
                </c:pt>
                <c:pt idx="12">
                  <c:v>95.475340340099578</c:v>
                </c:pt>
                <c:pt idx="13">
                  <c:v>90.554298324722566</c:v>
                </c:pt>
                <c:pt idx="14">
                  <c:v>90.662485242852355</c:v>
                </c:pt>
                <c:pt idx="15">
                  <c:v>92.323850455181812</c:v>
                </c:pt>
                <c:pt idx="16">
                  <c:v>92.854670542491945</c:v>
                </c:pt>
                <c:pt idx="17">
                  <c:v>94.137118458777437</c:v>
                </c:pt>
                <c:pt idx="18">
                  <c:v>94.808711349089734</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numCache>
            </c:numRef>
          </c:yVal>
          <c:smooth val="0"/>
          <c:extLst>
            <c:ext xmlns:c16="http://schemas.microsoft.com/office/drawing/2014/chart" uri="{C3380CC4-5D6E-409C-BE32-E72D297353CC}">
              <c16:uniqueId val="{00000001-0C96-4ED3-9A0D-F10433B62D2B}"/>
            </c:ext>
          </c:extLst>
        </c:ser>
        <c:ser>
          <c:idx val="2"/>
          <c:order val="2"/>
          <c:tx>
            <c:v>Population Mean</c:v>
          </c:tx>
          <c:spPr>
            <a:ln w="19050" cap="rnd">
              <a:noFill/>
              <a:prstDash val="solid"/>
              <a:round/>
            </a:ln>
            <a:effectLst/>
          </c:spPr>
          <c:marker>
            <c:symbol val="dash"/>
            <c:size val="5"/>
            <c:spPr>
              <a:solidFill>
                <a:schemeClr val="accent3"/>
              </a:solidFill>
              <a:ln w="9525">
                <a:solidFill>
                  <a:schemeClr val="accent3">
                    <a:alpha val="92000"/>
                  </a:schemeClr>
                </a:solidFill>
                <a:prstDash val="sysDash"/>
              </a:ln>
              <a:effectLst/>
            </c:spPr>
          </c:marker>
          <c:xVal>
            <c:numRef>
              <c:f>'Estimating Dist and Mean'!$R$30:$R$229</c:f>
              <c:numCache>
                <c:formatCode>General</c:formatCode>
                <c:ptCount val="2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numCache>
            </c:numRef>
          </c:xVal>
          <c:yVal>
            <c:numRef>
              <c:f>'Estimating Dist and Mean'!$Q$30:$Q$229</c:f>
              <c:numCache>
                <c:formatCode>General</c:formatCode>
                <c:ptCount val="200"/>
                <c:pt idx="0">
                  <c:v>100.49999999737008</c:v>
                </c:pt>
                <c:pt idx="1">
                  <c:v>100.49999999737008</c:v>
                </c:pt>
                <c:pt idx="2">
                  <c:v>100.49999999737008</c:v>
                </c:pt>
                <c:pt idx="3">
                  <c:v>100.49999999737008</c:v>
                </c:pt>
                <c:pt idx="4">
                  <c:v>100.49999999737008</c:v>
                </c:pt>
                <c:pt idx="5">
                  <c:v>100.49999999737008</c:v>
                </c:pt>
                <c:pt idx="6">
                  <c:v>100.49999999737008</c:v>
                </c:pt>
                <c:pt idx="7">
                  <c:v>100.49999999737008</c:v>
                </c:pt>
                <c:pt idx="8">
                  <c:v>100.49999999737008</c:v>
                </c:pt>
                <c:pt idx="9">
                  <c:v>100.49999999737008</c:v>
                </c:pt>
                <c:pt idx="10">
                  <c:v>100.49999999737008</c:v>
                </c:pt>
                <c:pt idx="11">
                  <c:v>100.49999999737008</c:v>
                </c:pt>
                <c:pt idx="12">
                  <c:v>100.49999999737008</c:v>
                </c:pt>
                <c:pt idx="13">
                  <c:v>100.49999999737008</c:v>
                </c:pt>
                <c:pt idx="14">
                  <c:v>100.49999999737008</c:v>
                </c:pt>
                <c:pt idx="15">
                  <c:v>100.49999999737008</c:v>
                </c:pt>
                <c:pt idx="16">
                  <c:v>100.49999999737008</c:v>
                </c:pt>
                <c:pt idx="17">
                  <c:v>100.49999999737008</c:v>
                </c:pt>
                <c:pt idx="18">
                  <c:v>100.49999999737008</c:v>
                </c:pt>
                <c:pt idx="19">
                  <c:v>100.49999999737008</c:v>
                </c:pt>
                <c:pt idx="20">
                  <c:v>100.49999999737008</c:v>
                </c:pt>
                <c:pt idx="21">
                  <c:v>100.49999999737008</c:v>
                </c:pt>
                <c:pt idx="22">
                  <c:v>100.49999999737008</c:v>
                </c:pt>
                <c:pt idx="23">
                  <c:v>100.49999999737008</c:v>
                </c:pt>
                <c:pt idx="24">
                  <c:v>100.49999999737008</c:v>
                </c:pt>
                <c:pt idx="25">
                  <c:v>100.49999999737008</c:v>
                </c:pt>
                <c:pt idx="26">
                  <c:v>100.49999999737008</c:v>
                </c:pt>
                <c:pt idx="27">
                  <c:v>100.49999999737008</c:v>
                </c:pt>
                <c:pt idx="28">
                  <c:v>100.49999999737008</c:v>
                </c:pt>
                <c:pt idx="29">
                  <c:v>100.49999999737008</c:v>
                </c:pt>
                <c:pt idx="30">
                  <c:v>100.49999999737008</c:v>
                </c:pt>
                <c:pt idx="31">
                  <c:v>100.49999999737008</c:v>
                </c:pt>
                <c:pt idx="32">
                  <c:v>100.49999999737008</c:v>
                </c:pt>
                <c:pt idx="33">
                  <c:v>100.49999999737008</c:v>
                </c:pt>
                <c:pt idx="34">
                  <c:v>100.49999999737008</c:v>
                </c:pt>
                <c:pt idx="35">
                  <c:v>100.49999999737008</c:v>
                </c:pt>
                <c:pt idx="36">
                  <c:v>100.49999999737008</c:v>
                </c:pt>
                <c:pt idx="37">
                  <c:v>100.49999999737008</c:v>
                </c:pt>
                <c:pt idx="38">
                  <c:v>100.49999999737008</c:v>
                </c:pt>
                <c:pt idx="39">
                  <c:v>100.49999999737008</c:v>
                </c:pt>
                <c:pt idx="40">
                  <c:v>100.49999999737008</c:v>
                </c:pt>
                <c:pt idx="41">
                  <c:v>100.49999999737008</c:v>
                </c:pt>
                <c:pt idx="42">
                  <c:v>100.49999999737008</c:v>
                </c:pt>
                <c:pt idx="43">
                  <c:v>100.49999999737008</c:v>
                </c:pt>
                <c:pt idx="44">
                  <c:v>100.49999999737008</c:v>
                </c:pt>
                <c:pt idx="45">
                  <c:v>100.49999999737008</c:v>
                </c:pt>
                <c:pt idx="46">
                  <c:v>100.49999999737008</c:v>
                </c:pt>
                <c:pt idx="47">
                  <c:v>100.49999999737008</c:v>
                </c:pt>
                <c:pt idx="48">
                  <c:v>100.49999999737008</c:v>
                </c:pt>
                <c:pt idx="49">
                  <c:v>100.49999999737008</c:v>
                </c:pt>
                <c:pt idx="50">
                  <c:v>100.49999999737008</c:v>
                </c:pt>
                <c:pt idx="51">
                  <c:v>100.49999999737008</c:v>
                </c:pt>
                <c:pt idx="52">
                  <c:v>100.49999999737008</c:v>
                </c:pt>
                <c:pt idx="53">
                  <c:v>100.49999999737008</c:v>
                </c:pt>
                <c:pt idx="54">
                  <c:v>100.49999999737008</c:v>
                </c:pt>
                <c:pt idx="55">
                  <c:v>100.49999999737008</c:v>
                </c:pt>
                <c:pt idx="56">
                  <c:v>100.49999999737008</c:v>
                </c:pt>
                <c:pt idx="57">
                  <c:v>100.49999999737008</c:v>
                </c:pt>
                <c:pt idx="58">
                  <c:v>100.49999999737008</c:v>
                </c:pt>
                <c:pt idx="59">
                  <c:v>100.49999999737008</c:v>
                </c:pt>
                <c:pt idx="60">
                  <c:v>100.49999999737008</c:v>
                </c:pt>
                <c:pt idx="61">
                  <c:v>100.49999999737008</c:v>
                </c:pt>
                <c:pt idx="62">
                  <c:v>100.49999999737008</c:v>
                </c:pt>
                <c:pt idx="63">
                  <c:v>100.49999999737008</c:v>
                </c:pt>
                <c:pt idx="64">
                  <c:v>100.49999999737008</c:v>
                </c:pt>
                <c:pt idx="65">
                  <c:v>100.49999999737008</c:v>
                </c:pt>
                <c:pt idx="66">
                  <c:v>100.49999999737008</c:v>
                </c:pt>
                <c:pt idx="67">
                  <c:v>100.49999999737008</c:v>
                </c:pt>
                <c:pt idx="68">
                  <c:v>100.49999999737008</c:v>
                </c:pt>
                <c:pt idx="69">
                  <c:v>100.49999999737008</c:v>
                </c:pt>
                <c:pt idx="70">
                  <c:v>100.49999999737008</c:v>
                </c:pt>
                <c:pt idx="71">
                  <c:v>100.49999999737008</c:v>
                </c:pt>
                <c:pt idx="72">
                  <c:v>100.49999999737008</c:v>
                </c:pt>
                <c:pt idx="73">
                  <c:v>100.49999999737008</c:v>
                </c:pt>
                <c:pt idx="74">
                  <c:v>100.49999999737008</c:v>
                </c:pt>
                <c:pt idx="75">
                  <c:v>100.49999999737008</c:v>
                </c:pt>
                <c:pt idx="76">
                  <c:v>100.49999999737008</c:v>
                </c:pt>
                <c:pt idx="77">
                  <c:v>100.49999999737008</c:v>
                </c:pt>
                <c:pt idx="78">
                  <c:v>100.49999999737008</c:v>
                </c:pt>
                <c:pt idx="79">
                  <c:v>100.49999999737008</c:v>
                </c:pt>
                <c:pt idx="80">
                  <c:v>100.49999999737008</c:v>
                </c:pt>
                <c:pt idx="81">
                  <c:v>100.49999999737008</c:v>
                </c:pt>
                <c:pt idx="82">
                  <c:v>100.49999999737008</c:v>
                </c:pt>
                <c:pt idx="83">
                  <c:v>100.49999999737008</c:v>
                </c:pt>
                <c:pt idx="84">
                  <c:v>100.49999999737008</c:v>
                </c:pt>
                <c:pt idx="85">
                  <c:v>100.49999999737008</c:v>
                </c:pt>
                <c:pt idx="86">
                  <c:v>100.49999999737008</c:v>
                </c:pt>
                <c:pt idx="87">
                  <c:v>100.49999999737008</c:v>
                </c:pt>
                <c:pt idx="88">
                  <c:v>100.49999999737008</c:v>
                </c:pt>
                <c:pt idx="89">
                  <c:v>100.49999999737008</c:v>
                </c:pt>
                <c:pt idx="90">
                  <c:v>100.49999999737008</c:v>
                </c:pt>
                <c:pt idx="91">
                  <c:v>100.49999999737008</c:v>
                </c:pt>
                <c:pt idx="92">
                  <c:v>100.49999999737008</c:v>
                </c:pt>
                <c:pt idx="93">
                  <c:v>100.49999999737008</c:v>
                </c:pt>
                <c:pt idx="94">
                  <c:v>100.49999999737008</c:v>
                </c:pt>
                <c:pt idx="95">
                  <c:v>100.49999999737008</c:v>
                </c:pt>
                <c:pt idx="96">
                  <c:v>100.49999999737008</c:v>
                </c:pt>
                <c:pt idx="97">
                  <c:v>100.49999999737008</c:v>
                </c:pt>
                <c:pt idx="98">
                  <c:v>100.49999999737008</c:v>
                </c:pt>
                <c:pt idx="99">
                  <c:v>100.49999999737008</c:v>
                </c:pt>
                <c:pt idx="100">
                  <c:v>100.49999999737008</c:v>
                </c:pt>
                <c:pt idx="101">
                  <c:v>100.49999999737008</c:v>
                </c:pt>
                <c:pt idx="102">
                  <c:v>100.49999999737008</c:v>
                </c:pt>
                <c:pt idx="103">
                  <c:v>100.49999999737008</c:v>
                </c:pt>
                <c:pt idx="104">
                  <c:v>100.49999999737008</c:v>
                </c:pt>
                <c:pt idx="105">
                  <c:v>100.49999999737008</c:v>
                </c:pt>
                <c:pt idx="106">
                  <c:v>100.49999999737008</c:v>
                </c:pt>
                <c:pt idx="107">
                  <c:v>100.49999999737008</c:v>
                </c:pt>
                <c:pt idx="108">
                  <c:v>100.49999999737008</c:v>
                </c:pt>
                <c:pt idx="109">
                  <c:v>100.49999999737008</c:v>
                </c:pt>
                <c:pt idx="110">
                  <c:v>100.49999999737008</c:v>
                </c:pt>
                <c:pt idx="111">
                  <c:v>100.49999999737008</c:v>
                </c:pt>
                <c:pt idx="112">
                  <c:v>100.49999999737008</c:v>
                </c:pt>
                <c:pt idx="113">
                  <c:v>100.49999999737008</c:v>
                </c:pt>
                <c:pt idx="114">
                  <c:v>100.49999999737008</c:v>
                </c:pt>
                <c:pt idx="115">
                  <c:v>100.49999999737008</c:v>
                </c:pt>
                <c:pt idx="116">
                  <c:v>100.49999999737008</c:v>
                </c:pt>
                <c:pt idx="117">
                  <c:v>100.49999999737008</c:v>
                </c:pt>
                <c:pt idx="118">
                  <c:v>100.49999999737008</c:v>
                </c:pt>
                <c:pt idx="119">
                  <c:v>100.49999999737008</c:v>
                </c:pt>
                <c:pt idx="120">
                  <c:v>100.49999999737008</c:v>
                </c:pt>
                <c:pt idx="121">
                  <c:v>100.49999999737008</c:v>
                </c:pt>
                <c:pt idx="122">
                  <c:v>100.49999999737008</c:v>
                </c:pt>
                <c:pt idx="123">
                  <c:v>100.49999999737008</c:v>
                </c:pt>
                <c:pt idx="124">
                  <c:v>100.49999999737008</c:v>
                </c:pt>
                <c:pt idx="125">
                  <c:v>100.49999999737008</c:v>
                </c:pt>
                <c:pt idx="126">
                  <c:v>100.49999999737008</c:v>
                </c:pt>
                <c:pt idx="127">
                  <c:v>100.49999999737008</c:v>
                </c:pt>
                <c:pt idx="128">
                  <c:v>100.49999999737008</c:v>
                </c:pt>
                <c:pt idx="129">
                  <c:v>100.49999999737008</c:v>
                </c:pt>
                <c:pt idx="130">
                  <c:v>100.49999999737008</c:v>
                </c:pt>
                <c:pt idx="131">
                  <c:v>100.49999999737008</c:v>
                </c:pt>
                <c:pt idx="132">
                  <c:v>100.49999999737008</c:v>
                </c:pt>
                <c:pt idx="133">
                  <c:v>100.49999999737008</c:v>
                </c:pt>
                <c:pt idx="134">
                  <c:v>100.49999999737008</c:v>
                </c:pt>
                <c:pt idx="135">
                  <c:v>100.49999999737008</c:v>
                </c:pt>
                <c:pt idx="136">
                  <c:v>100.49999999737008</c:v>
                </c:pt>
                <c:pt idx="137">
                  <c:v>100.49999999737008</c:v>
                </c:pt>
                <c:pt idx="138">
                  <c:v>100.49999999737008</c:v>
                </c:pt>
                <c:pt idx="139">
                  <c:v>100.49999999737008</c:v>
                </c:pt>
                <c:pt idx="140">
                  <c:v>100.49999999737008</c:v>
                </c:pt>
                <c:pt idx="141">
                  <c:v>100.49999999737008</c:v>
                </c:pt>
                <c:pt idx="142">
                  <c:v>100.49999999737008</c:v>
                </c:pt>
                <c:pt idx="143">
                  <c:v>100.49999999737008</c:v>
                </c:pt>
                <c:pt idx="144">
                  <c:v>100.49999999737008</c:v>
                </c:pt>
                <c:pt idx="145">
                  <c:v>100.49999999737008</c:v>
                </c:pt>
                <c:pt idx="146">
                  <c:v>100.49999999737008</c:v>
                </c:pt>
                <c:pt idx="147">
                  <c:v>100.49999999737008</c:v>
                </c:pt>
                <c:pt idx="148">
                  <c:v>100.49999999737008</c:v>
                </c:pt>
                <c:pt idx="149">
                  <c:v>100.49999999737008</c:v>
                </c:pt>
                <c:pt idx="150">
                  <c:v>100.49999999737008</c:v>
                </c:pt>
                <c:pt idx="151">
                  <c:v>100.49999999737008</c:v>
                </c:pt>
                <c:pt idx="152">
                  <c:v>100.49999999737008</c:v>
                </c:pt>
                <c:pt idx="153">
                  <c:v>100.49999999737008</c:v>
                </c:pt>
                <c:pt idx="154">
                  <c:v>100.49999999737008</c:v>
                </c:pt>
                <c:pt idx="155">
                  <c:v>100.49999999737008</c:v>
                </c:pt>
                <c:pt idx="156">
                  <c:v>100.49999999737008</c:v>
                </c:pt>
                <c:pt idx="157">
                  <c:v>100.49999999737008</c:v>
                </c:pt>
                <c:pt idx="158">
                  <c:v>100.49999999737008</c:v>
                </c:pt>
                <c:pt idx="159">
                  <c:v>100.49999999737008</c:v>
                </c:pt>
                <c:pt idx="160">
                  <c:v>100.49999999737008</c:v>
                </c:pt>
                <c:pt idx="161">
                  <c:v>100.49999999737008</c:v>
                </c:pt>
                <c:pt idx="162">
                  <c:v>100.49999999737008</c:v>
                </c:pt>
                <c:pt idx="163">
                  <c:v>100.49999999737008</c:v>
                </c:pt>
                <c:pt idx="164">
                  <c:v>100.49999999737008</c:v>
                </c:pt>
                <c:pt idx="165">
                  <c:v>100.49999999737008</c:v>
                </c:pt>
                <c:pt idx="166">
                  <c:v>100.49999999737008</c:v>
                </c:pt>
                <c:pt idx="167">
                  <c:v>100.49999999737008</c:v>
                </c:pt>
                <c:pt idx="168">
                  <c:v>100.49999999737008</c:v>
                </c:pt>
                <c:pt idx="169">
                  <c:v>100.49999999737008</c:v>
                </c:pt>
                <c:pt idx="170">
                  <c:v>100.49999999737008</c:v>
                </c:pt>
                <c:pt idx="171">
                  <c:v>100.49999999737008</c:v>
                </c:pt>
                <c:pt idx="172">
                  <c:v>100.49999999737008</c:v>
                </c:pt>
                <c:pt idx="173">
                  <c:v>100.49999999737008</c:v>
                </c:pt>
                <c:pt idx="174">
                  <c:v>100.49999999737008</c:v>
                </c:pt>
                <c:pt idx="175">
                  <c:v>100.49999999737008</c:v>
                </c:pt>
                <c:pt idx="176">
                  <c:v>100.49999999737008</c:v>
                </c:pt>
                <c:pt idx="177">
                  <c:v>100.49999999737008</c:v>
                </c:pt>
                <c:pt idx="178">
                  <c:v>100.49999999737008</c:v>
                </c:pt>
                <c:pt idx="179">
                  <c:v>100.49999999737008</c:v>
                </c:pt>
                <c:pt idx="180">
                  <c:v>100.49999999737008</c:v>
                </c:pt>
                <c:pt idx="181">
                  <c:v>100.49999999737008</c:v>
                </c:pt>
                <c:pt idx="182">
                  <c:v>100.49999999737008</c:v>
                </c:pt>
                <c:pt idx="183">
                  <c:v>100.49999999737008</c:v>
                </c:pt>
                <c:pt idx="184">
                  <c:v>100.49999999737008</c:v>
                </c:pt>
                <c:pt idx="185">
                  <c:v>100.49999999737008</c:v>
                </c:pt>
                <c:pt idx="186">
                  <c:v>100.49999999737008</c:v>
                </c:pt>
                <c:pt idx="187">
                  <c:v>100.49999999737008</c:v>
                </c:pt>
                <c:pt idx="188">
                  <c:v>100.49999999737008</c:v>
                </c:pt>
                <c:pt idx="189">
                  <c:v>100.49999999737008</c:v>
                </c:pt>
                <c:pt idx="190">
                  <c:v>100.49999999737008</c:v>
                </c:pt>
                <c:pt idx="191">
                  <c:v>100.49999999737008</c:v>
                </c:pt>
                <c:pt idx="192">
                  <c:v>100.49999999737008</c:v>
                </c:pt>
                <c:pt idx="193">
                  <c:v>100.49999999737008</c:v>
                </c:pt>
                <c:pt idx="194">
                  <c:v>100.49999999737008</c:v>
                </c:pt>
                <c:pt idx="195">
                  <c:v>100.49999999737008</c:v>
                </c:pt>
                <c:pt idx="196">
                  <c:v>100.49999999737008</c:v>
                </c:pt>
                <c:pt idx="197">
                  <c:v>100.49999999737008</c:v>
                </c:pt>
                <c:pt idx="198">
                  <c:v>100.49999999737008</c:v>
                </c:pt>
                <c:pt idx="199">
                  <c:v>100.49999999737008</c:v>
                </c:pt>
              </c:numCache>
            </c:numRef>
          </c:yVal>
          <c:smooth val="0"/>
          <c:extLst>
            <c:ext xmlns:c16="http://schemas.microsoft.com/office/drawing/2014/chart" uri="{C3380CC4-5D6E-409C-BE32-E72D297353CC}">
              <c16:uniqueId val="{00000002-0C96-4ED3-9A0D-F10433B62D2B}"/>
            </c:ext>
          </c:extLst>
        </c:ser>
        <c:dLbls>
          <c:showLegendKey val="0"/>
          <c:showVal val="0"/>
          <c:showCatName val="0"/>
          <c:showSerName val="0"/>
          <c:showPercent val="0"/>
          <c:showBubbleSize val="0"/>
        </c:dLbls>
        <c:axId val="619964920"/>
        <c:axId val="619961312"/>
      </c:scatterChart>
      <c:valAx>
        <c:axId val="619964920"/>
        <c:scaling>
          <c:orientation val="minMax"/>
          <c:max val="50"/>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619961312"/>
        <c:crosses val="autoZero"/>
        <c:crossBetween val="midCat"/>
      </c:valAx>
      <c:valAx>
        <c:axId val="619961312"/>
        <c:scaling>
          <c:orientation val="minMax"/>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619964920"/>
        <c:crosses val="autoZero"/>
        <c:crossBetween val="midCat"/>
      </c:valAx>
      <c:spPr>
        <a:noFill/>
        <a:ln>
          <a:noFill/>
        </a:ln>
        <a:effectLst/>
      </c:spPr>
    </c:plotArea>
    <c:legend>
      <c:legendPos val="b"/>
      <c:legendEntry>
        <c:idx val="0"/>
        <c:delete val="1"/>
      </c:legendEntry>
      <c:layout>
        <c:manualLayout>
          <c:xMode val="edge"/>
          <c:yMode val="edge"/>
          <c:x val="0.40551267198960306"/>
          <c:y val="2.1513016001204983E-2"/>
          <c:w val="0.59264961189950827"/>
          <c:h val="0.15601286466601663"/>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B$12" lockText="1" noThreeD="1"/>
</file>

<file path=xl/ctrlProps/ctrlProp2.xml><?xml version="1.0" encoding="utf-8"?>
<formControlPr xmlns="http://schemas.microsoft.com/office/spreadsheetml/2009/9/main" objectType="Scroll" dx="22" fmlaLink="$B$6" horiz="1" max="3000" min="1" page="10" val="7"/>
</file>

<file path=xl/ctrlProps/ctrlProp3.xml><?xml version="1.0" encoding="utf-8"?>
<formControlPr xmlns="http://schemas.microsoft.com/office/spreadsheetml/2009/9/main" objectType="Scroll" dx="22" fmlaLink="$B$9" horiz="1" max="50" min="1" page="10" val="20"/>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hyperlink" Target="https://www.hubbardresearch.com/" TargetMode="Externa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43544</xdr:colOff>
      <xdr:row>3</xdr:row>
      <xdr:rowOff>43544</xdr:rowOff>
    </xdr:from>
    <xdr:to>
      <xdr:col>9</xdr:col>
      <xdr:colOff>1317172</xdr:colOff>
      <xdr:row>15</xdr:row>
      <xdr:rowOff>542926</xdr:rowOff>
    </xdr:to>
    <xdr:graphicFrame macro="">
      <xdr:nvGraphicFramePr>
        <xdr:cNvPr id="2" name="Chart 1">
          <a:extLst>
            <a:ext uri="{FF2B5EF4-FFF2-40B4-BE49-F238E27FC236}">
              <a16:creationId xmlns:a16="http://schemas.microsoft.com/office/drawing/2014/main" id="{A6ECE4A0-8BFC-4F40-A095-099BFA938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45058</xdr:colOff>
      <xdr:row>23</xdr:row>
      <xdr:rowOff>117561</xdr:rowOff>
    </xdr:from>
    <xdr:to>
      <xdr:col>3</xdr:col>
      <xdr:colOff>919250</xdr:colOff>
      <xdr:row>26</xdr:row>
      <xdr:rowOff>122098</xdr:rowOff>
    </xdr:to>
    <xdr:sp macro="" textlink="">
      <xdr:nvSpPr>
        <xdr:cNvPr id="3" name="Arrow: Left 2">
          <a:extLst>
            <a:ext uri="{FF2B5EF4-FFF2-40B4-BE49-F238E27FC236}">
              <a16:creationId xmlns:a16="http://schemas.microsoft.com/office/drawing/2014/main" id="{921CD368-A926-4881-B7F5-2F8ECE079540}"/>
            </a:ext>
            <a:ext uri="{147F2762-F138-4A5C-976F-8EAC2B608ADB}">
              <a16:predDERef xmlns:a16="http://schemas.microsoft.com/office/drawing/2014/main" pred="{00000000-0008-0000-0500-000003000000}"/>
            </a:ext>
          </a:extLst>
        </xdr:cNvPr>
        <xdr:cNvSpPr/>
      </xdr:nvSpPr>
      <xdr:spPr>
        <a:xfrm rot="921114">
          <a:off x="2712058" y="7166061"/>
          <a:ext cx="874192" cy="553177"/>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US" sz="1200" b="1" u="none">
              <a:solidFill>
                <a:schemeClr val="dk1"/>
              </a:solidFill>
              <a:latin typeface="+mn-lt"/>
              <a:ea typeface="+mn-ea"/>
              <a:cs typeface="+mn-cs"/>
            </a:rPr>
            <a:t>Inputs</a:t>
          </a:r>
        </a:p>
      </xdr:txBody>
    </xdr:sp>
    <xdr:clientData/>
  </xdr:twoCellAnchor>
  <xdr:twoCellAnchor>
    <xdr:from>
      <xdr:col>0</xdr:col>
      <xdr:colOff>40277</xdr:colOff>
      <xdr:row>1</xdr:row>
      <xdr:rowOff>47897</xdr:rowOff>
    </xdr:from>
    <xdr:to>
      <xdr:col>2</xdr:col>
      <xdr:colOff>944880</xdr:colOff>
      <xdr:row>1</xdr:row>
      <xdr:rowOff>737282</xdr:rowOff>
    </xdr:to>
    <xdr:pic>
      <xdr:nvPicPr>
        <xdr:cNvPr id="4" name="Picture 3">
          <a:hlinkClick xmlns:r="http://schemas.openxmlformats.org/officeDocument/2006/relationships" r:id="rId2"/>
          <a:extLst>
            <a:ext uri="{FF2B5EF4-FFF2-40B4-BE49-F238E27FC236}">
              <a16:creationId xmlns:a16="http://schemas.microsoft.com/office/drawing/2014/main" id="{C9008847-B8B4-4B20-8B88-4D2206A186A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40277" y="581297"/>
          <a:ext cx="2466703" cy="689385"/>
        </a:xfrm>
        <a:prstGeom prst="rect">
          <a:avLst/>
        </a:prstGeom>
        <a:extLst>
          <a:ext uri="{909E8E84-426E-40DD-AFC4-6F175D3DCCD1}">
            <a14:hiddenFill xmlns:a14="http://schemas.microsoft.com/office/drawing/2010/main">
              <a:solidFill>
                <a:srgbClr val="FFFFFF"/>
              </a:solidFill>
            </a14:hiddenFill>
          </a:ext>
        </a:extLst>
      </xdr:spPr>
    </xdr:pic>
    <xdr:clientData/>
  </xdr:twoCellAnchor>
  <xdr:oneCellAnchor>
    <xdr:from>
      <xdr:col>15</xdr:col>
      <xdr:colOff>838200</xdr:colOff>
      <xdr:row>1</xdr:row>
      <xdr:rowOff>182880</xdr:rowOff>
    </xdr:from>
    <xdr:ext cx="2743200" cy="2156460"/>
    <xdr:sp macro="" textlink="">
      <xdr:nvSpPr>
        <xdr:cNvPr id="5" name="TextBox 4">
          <a:extLst>
            <a:ext uri="{FF2B5EF4-FFF2-40B4-BE49-F238E27FC236}">
              <a16:creationId xmlns:a16="http://schemas.microsoft.com/office/drawing/2014/main" id="{FA9FA9A4-F183-4096-4293-4B3162777CA1}"/>
            </a:ext>
          </a:extLst>
        </xdr:cNvPr>
        <xdr:cNvSpPr txBox="1"/>
      </xdr:nvSpPr>
      <xdr:spPr>
        <a:xfrm>
          <a:off x="17251680" y="716280"/>
          <a:ext cx="2743200" cy="2156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42397</xdr:colOff>
      <xdr:row>5</xdr:row>
      <xdr:rowOff>60984</xdr:rowOff>
    </xdr:from>
    <xdr:to>
      <xdr:col>8</xdr:col>
      <xdr:colOff>845820</xdr:colOff>
      <xdr:row>18</xdr:row>
      <xdr:rowOff>174331</xdr:rowOff>
    </xdr:to>
    <xdr:graphicFrame macro="">
      <xdr:nvGraphicFramePr>
        <xdr:cNvPr id="2" name="Chart 1">
          <a:extLst>
            <a:ext uri="{FF2B5EF4-FFF2-40B4-BE49-F238E27FC236}">
              <a16:creationId xmlns:a16="http://schemas.microsoft.com/office/drawing/2014/main" id="{7D400698-36A6-4A56-BEF3-736FE9DE8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98132</xdr:colOff>
      <xdr:row>5</xdr:row>
      <xdr:rowOff>57150</xdr:rowOff>
    </xdr:from>
    <xdr:to>
      <xdr:col>16</xdr:col>
      <xdr:colOff>662940</xdr:colOff>
      <xdr:row>18</xdr:row>
      <xdr:rowOff>114300</xdr:rowOff>
    </xdr:to>
    <xdr:graphicFrame macro="">
      <xdr:nvGraphicFramePr>
        <xdr:cNvPr id="3" name="Chart 2">
          <a:extLst>
            <a:ext uri="{FF2B5EF4-FFF2-40B4-BE49-F238E27FC236}">
              <a16:creationId xmlns:a16="http://schemas.microsoft.com/office/drawing/2014/main" id="{49327FE7-BE35-4A9C-8AEA-C7FDB9C07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22860</xdr:colOff>
          <xdr:row>11</xdr:row>
          <xdr:rowOff>0</xdr:rowOff>
        </xdr:from>
        <xdr:to>
          <xdr:col>1</xdr:col>
          <xdr:colOff>259080</xdr:colOff>
          <xdr:row>12</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CC66"/>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530</xdr:colOff>
      <xdr:row>4</xdr:row>
      <xdr:rowOff>665949</xdr:rowOff>
    </xdr:from>
    <xdr:to>
      <xdr:col>3</xdr:col>
      <xdr:colOff>151235</xdr:colOff>
      <xdr:row>7</xdr:row>
      <xdr:rowOff>41835</xdr:rowOff>
    </xdr:to>
    <xdr:sp macro="" textlink="">
      <xdr:nvSpPr>
        <xdr:cNvPr id="4" name="Arrow: Left 3">
          <a:extLst>
            <a:ext uri="{FF2B5EF4-FFF2-40B4-BE49-F238E27FC236}">
              <a16:creationId xmlns:a16="http://schemas.microsoft.com/office/drawing/2014/main" id="{5DA4BF42-B2C1-4A2D-9657-B00118DA54B2}"/>
            </a:ext>
            <a:ext uri="{147F2762-F138-4A5C-976F-8EAC2B608ADB}">
              <a16:predDERef xmlns:a16="http://schemas.microsoft.com/office/drawing/2014/main" pred="{00000000-0008-0000-0500-000003000000}"/>
            </a:ext>
          </a:extLst>
        </xdr:cNvPr>
        <xdr:cNvSpPr/>
      </xdr:nvSpPr>
      <xdr:spPr>
        <a:xfrm rot="1163924">
          <a:off x="2987570" y="2464269"/>
          <a:ext cx="912705" cy="564606"/>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US" sz="1200" b="1" u="none">
              <a:solidFill>
                <a:schemeClr val="dk1"/>
              </a:solidFill>
              <a:latin typeface="+mn-lt"/>
              <a:ea typeface="+mn-ea"/>
              <a:cs typeface="+mn-cs"/>
            </a:rPr>
            <a:t>Input</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5</xdr:row>
          <xdr:rowOff>7620</xdr:rowOff>
        </xdr:from>
        <xdr:to>
          <xdr:col>0</xdr:col>
          <xdr:colOff>1973580</xdr:colOff>
          <xdr:row>5</xdr:row>
          <xdr:rowOff>213360</xdr:rowOff>
        </xdr:to>
        <xdr:sp macro="" textlink="">
          <xdr:nvSpPr>
            <xdr:cNvPr id="2050" name="Scroll Bar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7620</xdr:rowOff>
        </xdr:from>
        <xdr:to>
          <xdr:col>0</xdr:col>
          <xdr:colOff>1973580</xdr:colOff>
          <xdr:row>8</xdr:row>
          <xdr:rowOff>213360</xdr:rowOff>
        </xdr:to>
        <xdr:sp macro="" textlink="">
          <xdr:nvSpPr>
            <xdr:cNvPr id="2051" name="Scroll Bar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2</xdr:col>
      <xdr:colOff>31010</xdr:colOff>
      <xdr:row>7</xdr:row>
      <xdr:rowOff>345910</xdr:rowOff>
    </xdr:from>
    <xdr:to>
      <xdr:col>3</xdr:col>
      <xdr:colOff>181715</xdr:colOff>
      <xdr:row>9</xdr:row>
      <xdr:rowOff>87556</xdr:rowOff>
    </xdr:to>
    <xdr:sp macro="" textlink="">
      <xdr:nvSpPr>
        <xdr:cNvPr id="5" name="Arrow: Left 4">
          <a:extLst>
            <a:ext uri="{FF2B5EF4-FFF2-40B4-BE49-F238E27FC236}">
              <a16:creationId xmlns:a16="http://schemas.microsoft.com/office/drawing/2014/main" id="{915E65FD-8414-4A44-A916-85FA5979BD9C}"/>
            </a:ext>
            <a:ext uri="{147F2762-F138-4A5C-976F-8EAC2B608ADB}">
              <a16:predDERef xmlns:a16="http://schemas.microsoft.com/office/drawing/2014/main" pred="{00000000-0008-0000-0500-000003000000}"/>
            </a:ext>
          </a:extLst>
        </xdr:cNvPr>
        <xdr:cNvSpPr/>
      </xdr:nvSpPr>
      <xdr:spPr>
        <a:xfrm rot="20844228">
          <a:off x="3018050" y="3332950"/>
          <a:ext cx="912705" cy="595086"/>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US" sz="1200" b="1" u="none">
              <a:solidFill>
                <a:schemeClr val="dk1"/>
              </a:solidFill>
              <a:latin typeface="+mn-lt"/>
              <a:ea typeface="+mn-ea"/>
              <a:cs typeface="+mn-cs"/>
            </a:rPr>
            <a:t>Input</a:t>
          </a:r>
        </a:p>
      </xdr:txBody>
    </xdr:sp>
    <xdr:clientData/>
  </xdr:twoCellAnchor>
  <xdr:twoCellAnchor>
    <xdr:from>
      <xdr:col>2</xdr:col>
      <xdr:colOff>0</xdr:colOff>
      <xdr:row>10</xdr:row>
      <xdr:rowOff>30480</xdr:rowOff>
    </xdr:from>
    <xdr:to>
      <xdr:col>3</xdr:col>
      <xdr:colOff>150705</xdr:colOff>
      <xdr:row>13</xdr:row>
      <xdr:rowOff>76926</xdr:rowOff>
    </xdr:to>
    <xdr:sp macro="" textlink="">
      <xdr:nvSpPr>
        <xdr:cNvPr id="6" name="Arrow: Left 5">
          <a:extLst>
            <a:ext uri="{FF2B5EF4-FFF2-40B4-BE49-F238E27FC236}">
              <a16:creationId xmlns:a16="http://schemas.microsoft.com/office/drawing/2014/main" id="{A4FACF27-9339-488D-A19F-8352523B68A6}"/>
            </a:ext>
            <a:ext uri="{147F2762-F138-4A5C-976F-8EAC2B608ADB}">
              <a16:predDERef xmlns:a16="http://schemas.microsoft.com/office/drawing/2014/main" pred="{00000000-0008-0000-0500-000003000000}"/>
            </a:ext>
          </a:extLst>
        </xdr:cNvPr>
        <xdr:cNvSpPr/>
      </xdr:nvSpPr>
      <xdr:spPr>
        <a:xfrm rot="1163924">
          <a:off x="2987040" y="4099560"/>
          <a:ext cx="912705" cy="595086"/>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US" sz="1200" b="1" u="none">
              <a:solidFill>
                <a:schemeClr val="dk1"/>
              </a:solidFill>
              <a:latin typeface="+mn-lt"/>
              <a:ea typeface="+mn-ea"/>
              <a:cs typeface="+mn-cs"/>
            </a:rPr>
            <a:t>Input</a:t>
          </a:r>
        </a:p>
      </xdr:txBody>
    </xdr:sp>
    <xdr:clientData/>
  </xdr:twoCellAnchor>
  <xdr:twoCellAnchor>
    <xdr:from>
      <xdr:col>0</xdr:col>
      <xdr:colOff>76200</xdr:colOff>
      <xdr:row>1</xdr:row>
      <xdr:rowOff>38100</xdr:rowOff>
    </xdr:from>
    <xdr:to>
      <xdr:col>1</xdr:col>
      <xdr:colOff>678180</xdr:colOff>
      <xdr:row>1</xdr:row>
      <xdr:rowOff>760037</xdr:rowOff>
    </xdr:to>
    <xdr:pic>
      <xdr:nvPicPr>
        <xdr:cNvPr id="7" name="Picture 6">
          <a:hlinkClick xmlns:r="http://schemas.openxmlformats.org/officeDocument/2006/relationships" r:id="rId3"/>
          <a:extLst>
            <a:ext uri="{FF2B5EF4-FFF2-40B4-BE49-F238E27FC236}">
              <a16:creationId xmlns:a16="http://schemas.microsoft.com/office/drawing/2014/main" id="{1BB21C6B-F94A-495A-8629-984E91775F7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tretch/>
      </xdr:blipFill>
      <xdr:spPr bwMode="auto">
        <a:xfrm>
          <a:off x="76200" y="541020"/>
          <a:ext cx="2583180" cy="721937"/>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8F7C8-28F7-47CA-968E-4635F0B8AF4C}">
  <sheetPr>
    <tabColor theme="4" tint="0.39997558519241921"/>
  </sheetPr>
  <dimension ref="A1:AG548"/>
  <sheetViews>
    <sheetView showGridLines="0" zoomScaleNormal="100" workbookViewId="0">
      <selection sqref="A1:O1"/>
    </sheetView>
  </sheetViews>
  <sheetFormatPr defaultColWidth="8.88671875" defaultRowHeight="14.4" x14ac:dyDescent="0.3"/>
  <cols>
    <col min="1" max="1" width="6.6640625" customWidth="1"/>
    <col min="2" max="2" width="16.109375" customWidth="1"/>
    <col min="3" max="3" width="16.109375" style="69" customWidth="1"/>
    <col min="4" max="5" width="15.5546875" customWidth="1"/>
    <col min="6" max="6" width="20" style="16" customWidth="1"/>
    <col min="7" max="10" width="19.88671875" customWidth="1"/>
    <col min="11" max="12" width="12.21875" style="16" customWidth="1"/>
    <col min="13" max="13" width="16.109375" style="5" customWidth="1"/>
    <col min="14" max="14" width="16" style="5" customWidth="1"/>
    <col min="15" max="15" width="16" style="17" customWidth="1"/>
    <col min="24" max="26" width="8.88671875" style="38"/>
  </cols>
  <sheetData>
    <row r="1" spans="1:18" ht="42" customHeight="1" thickBot="1" x14ac:dyDescent="0.35">
      <c r="A1" s="165" t="s">
        <v>25</v>
      </c>
      <c r="B1" s="166"/>
      <c r="C1" s="166"/>
      <c r="D1" s="166"/>
      <c r="E1" s="166"/>
      <c r="F1" s="166"/>
      <c r="G1" s="166"/>
      <c r="H1" s="166"/>
      <c r="I1" s="166"/>
      <c r="J1" s="166"/>
      <c r="K1" s="166"/>
      <c r="L1" s="166"/>
      <c r="M1" s="166"/>
      <c r="N1" s="166"/>
      <c r="O1" s="167"/>
    </row>
    <row r="2" spans="1:18" ht="63" customHeight="1" thickBot="1" x14ac:dyDescent="0.35">
      <c r="A2" s="168"/>
      <c r="B2" s="169"/>
      <c r="C2" s="169"/>
      <c r="D2" s="150" t="s">
        <v>76</v>
      </c>
      <c r="E2" s="150"/>
      <c r="F2" s="150"/>
      <c r="G2" s="150"/>
      <c r="H2" s="150"/>
      <c r="I2" s="150"/>
      <c r="J2" s="151"/>
      <c r="L2" s="1"/>
      <c r="M2" s="2"/>
      <c r="N2" s="2"/>
      <c r="O2" s="3"/>
    </row>
    <row r="3" spans="1:18" ht="15" customHeight="1" thickBot="1" x14ac:dyDescent="0.35">
      <c r="A3" s="4"/>
      <c r="B3" s="5"/>
      <c r="C3" s="6"/>
      <c r="D3" s="1"/>
      <c r="E3" s="1"/>
      <c r="F3" s="1"/>
      <c r="G3" s="1"/>
      <c r="H3" s="1"/>
      <c r="I3" s="1"/>
      <c r="J3" s="1"/>
      <c r="K3" s="7"/>
      <c r="L3" s="7"/>
      <c r="M3" s="8"/>
      <c r="N3" s="8"/>
      <c r="O3" s="9"/>
      <c r="P3" s="93"/>
      <c r="Q3" s="93"/>
      <c r="R3" s="93"/>
    </row>
    <row r="4" spans="1:18" ht="20.399999999999999" customHeight="1" thickBot="1" x14ac:dyDescent="0.35">
      <c r="A4" s="10"/>
      <c r="C4" s="11"/>
      <c r="D4" s="11"/>
      <c r="E4" s="12"/>
      <c r="F4" s="13"/>
      <c r="G4" s="14"/>
      <c r="H4" s="14"/>
      <c r="I4" s="14"/>
      <c r="J4" s="15"/>
      <c r="M4" s="17"/>
      <c r="N4" s="17"/>
      <c r="O4" s="18"/>
      <c r="P4" s="12"/>
      <c r="Q4" s="12"/>
      <c r="R4" s="94"/>
    </row>
    <row r="5" spans="1:18" ht="27" customHeight="1" thickBot="1" x14ac:dyDescent="0.35">
      <c r="A5" s="10"/>
      <c r="B5" s="170" t="s">
        <v>0</v>
      </c>
      <c r="C5" s="171"/>
      <c r="D5" s="172"/>
      <c r="E5" s="19"/>
      <c r="F5" s="20"/>
      <c r="G5" s="16"/>
      <c r="H5" s="16"/>
      <c r="I5" s="16"/>
      <c r="J5" s="21"/>
      <c r="L5" s="173" t="s">
        <v>1</v>
      </c>
      <c r="M5" s="174"/>
      <c r="N5" s="175"/>
      <c r="O5" s="22"/>
      <c r="P5" s="12"/>
      <c r="Q5" s="12"/>
      <c r="R5" s="12"/>
    </row>
    <row r="6" spans="1:18" ht="18" customHeight="1" x14ac:dyDescent="0.3">
      <c r="A6" s="10"/>
      <c r="B6" s="176" t="s">
        <v>27</v>
      </c>
      <c r="C6" s="177"/>
      <c r="D6" s="218">
        <f>AVERAGE(C20:C119)</f>
        <v>6800.625</v>
      </c>
      <c r="E6" s="23"/>
      <c r="F6" s="20"/>
      <c r="G6" s="16"/>
      <c r="H6" s="16"/>
      <c r="I6" s="16"/>
      <c r="J6" s="24"/>
      <c r="L6" s="225" t="s">
        <v>88</v>
      </c>
      <c r="M6" s="226"/>
      <c r="N6" s="227"/>
      <c r="O6" s="22"/>
      <c r="P6" s="12"/>
      <c r="Q6" s="12"/>
      <c r="R6" s="12"/>
    </row>
    <row r="7" spans="1:18" ht="18" customHeight="1" x14ac:dyDescent="0.3">
      <c r="A7" s="10"/>
      <c r="B7" s="152" t="s">
        <v>26</v>
      </c>
      <c r="C7" s="153"/>
      <c r="D7" s="219">
        <f>VAR(C20:C119)</f>
        <v>24624259.583333332</v>
      </c>
      <c r="E7" s="23"/>
      <c r="F7" s="20"/>
      <c r="G7" s="16"/>
      <c r="H7" s="16"/>
      <c r="I7" s="16"/>
      <c r="J7" s="24"/>
      <c r="L7" s="228"/>
      <c r="M7" s="229"/>
      <c r="N7" s="230"/>
      <c r="O7" s="22"/>
      <c r="P7" s="12"/>
      <c r="Q7" s="12"/>
      <c r="R7" s="12"/>
    </row>
    <row r="8" spans="1:18" ht="18" customHeight="1" x14ac:dyDescent="0.3">
      <c r="A8" s="10"/>
      <c r="B8" s="152" t="s">
        <v>2</v>
      </c>
      <c r="C8" s="153"/>
      <c r="D8" s="219">
        <f>SQRT(D7/COUNT(C20:C119))</f>
        <v>1240.5709266133611</v>
      </c>
      <c r="E8" s="23"/>
      <c r="F8" s="20"/>
      <c r="G8" s="16"/>
      <c r="H8" s="16"/>
      <c r="I8" s="16"/>
      <c r="J8" s="24"/>
      <c r="L8" s="228"/>
      <c r="M8" s="229"/>
      <c r="N8" s="230"/>
      <c r="O8" s="22"/>
      <c r="P8" s="12"/>
      <c r="Q8" s="12"/>
      <c r="R8" s="12"/>
    </row>
    <row r="9" spans="1:18" ht="18" customHeight="1" x14ac:dyDescent="0.3">
      <c r="A9" s="10"/>
      <c r="B9" s="152" t="s">
        <v>28</v>
      </c>
      <c r="C9" s="153"/>
      <c r="D9" s="222">
        <f>TINV(0.1,COUNT(C20:C119)-1)</f>
        <v>1.7530503556925723</v>
      </c>
      <c r="E9" s="23"/>
      <c r="F9" s="10"/>
      <c r="I9" s="16"/>
      <c r="J9" s="24"/>
      <c r="L9" s="228"/>
      <c r="M9" s="229"/>
      <c r="N9" s="230"/>
      <c r="O9" s="22"/>
    </row>
    <row r="10" spans="1:18" ht="18" customHeight="1" x14ac:dyDescent="0.3">
      <c r="A10" s="10"/>
      <c r="B10" s="152" t="s">
        <v>3</v>
      </c>
      <c r="C10" s="153"/>
      <c r="D10" s="219">
        <f>D9*D8</f>
        <v>2174.7833041614167</v>
      </c>
      <c r="E10" s="26"/>
      <c r="F10" s="10"/>
      <c r="J10" s="21"/>
      <c r="L10" s="228"/>
      <c r="M10" s="229"/>
      <c r="N10" s="230"/>
      <c r="O10" s="22"/>
    </row>
    <row r="11" spans="1:18" ht="18" customHeight="1" x14ac:dyDescent="0.3">
      <c r="A11" s="10"/>
      <c r="B11" s="154" t="s">
        <v>4</v>
      </c>
      <c r="C11" s="155"/>
      <c r="D11" s="219">
        <f>_xlfn.STDEV.S(C20:C119)</f>
        <v>4962.2837064534442</v>
      </c>
      <c r="E11" s="26"/>
      <c r="F11" s="10"/>
      <c r="J11" s="21"/>
      <c r="L11" s="228"/>
      <c r="M11" s="229"/>
      <c r="N11" s="230"/>
      <c r="O11" s="22"/>
    </row>
    <row r="12" spans="1:18" ht="18" customHeight="1" thickBot="1" x14ac:dyDescent="0.35">
      <c r="A12" s="10"/>
      <c r="B12" s="156" t="s">
        <v>5</v>
      </c>
      <c r="C12" s="157"/>
      <c r="D12" s="27">
        <f>COUNT(C20:C119)</f>
        <v>16</v>
      </c>
      <c r="E12" s="26"/>
      <c r="F12" s="10"/>
      <c r="J12" s="21"/>
      <c r="L12" s="228"/>
      <c r="M12" s="229"/>
      <c r="N12" s="230"/>
      <c r="O12" s="22"/>
    </row>
    <row r="13" spans="1:18" ht="18" customHeight="1" thickBot="1" x14ac:dyDescent="0.35">
      <c r="A13" s="10"/>
      <c r="B13" s="158" t="s">
        <v>6</v>
      </c>
      <c r="C13" s="159"/>
      <c r="D13" s="160"/>
      <c r="E13" s="28"/>
      <c r="F13" s="10"/>
      <c r="J13" s="21"/>
      <c r="L13" s="228"/>
      <c r="M13" s="229"/>
      <c r="N13" s="230"/>
      <c r="O13" s="22"/>
    </row>
    <row r="14" spans="1:18" ht="18" customHeight="1" x14ac:dyDescent="0.3">
      <c r="A14" s="10"/>
      <c r="B14" s="161" t="s">
        <v>7</v>
      </c>
      <c r="C14" s="162"/>
      <c r="D14" s="220">
        <f>D6+D10</f>
        <v>8975.4083041614176</v>
      </c>
      <c r="E14" s="28"/>
      <c r="F14" s="20"/>
      <c r="J14" s="21"/>
      <c r="L14" s="228"/>
      <c r="M14" s="229"/>
      <c r="N14" s="230"/>
      <c r="O14" s="22"/>
    </row>
    <row r="15" spans="1:18" ht="18" customHeight="1" thickBot="1" x14ac:dyDescent="0.35">
      <c r="A15" s="10"/>
      <c r="B15" s="163" t="s">
        <v>8</v>
      </c>
      <c r="C15" s="164"/>
      <c r="D15" s="221">
        <f>D6-D10</f>
        <v>4625.8416958385833</v>
      </c>
      <c r="E15" s="28"/>
      <c r="F15" s="20"/>
      <c r="J15" s="21"/>
      <c r="L15" s="231"/>
      <c r="M15" s="232"/>
      <c r="N15" s="233"/>
      <c r="O15" s="22"/>
    </row>
    <row r="16" spans="1:18" ht="48" customHeight="1" thickBot="1" x14ac:dyDescent="0.35">
      <c r="A16" s="10"/>
      <c r="C16"/>
      <c r="E16" s="21"/>
      <c r="F16" s="29"/>
      <c r="G16" s="30"/>
      <c r="H16" s="30"/>
      <c r="I16" s="30"/>
      <c r="J16" s="31"/>
      <c r="K16" s="20"/>
      <c r="L16" s="25"/>
      <c r="M16" s="25"/>
      <c r="N16" s="25"/>
      <c r="O16" s="32"/>
    </row>
    <row r="17" spans="1:33" ht="14.4" customHeight="1" thickBot="1" x14ac:dyDescent="0.35">
      <c r="A17" s="33"/>
      <c r="B17" s="30"/>
      <c r="C17" s="30"/>
      <c r="D17" s="30"/>
      <c r="E17" s="30"/>
      <c r="F17" s="34"/>
      <c r="G17" s="30"/>
      <c r="H17" s="30"/>
      <c r="I17" s="30"/>
      <c r="J17" s="30"/>
      <c r="K17" s="34"/>
      <c r="L17" s="35"/>
      <c r="M17" s="36"/>
      <c r="N17" s="36"/>
      <c r="O17" s="37"/>
    </row>
    <row r="18" spans="1:33" ht="55.2" customHeight="1" thickBot="1" x14ac:dyDescent="0.35">
      <c r="A18" s="148" t="s">
        <v>9</v>
      </c>
      <c r="B18" s="149"/>
      <c r="C18" s="149"/>
      <c r="D18" s="149" t="s">
        <v>10</v>
      </c>
      <c r="E18" s="149"/>
      <c r="F18" s="39" t="s">
        <v>11</v>
      </c>
      <c r="G18" s="39" t="s">
        <v>12</v>
      </c>
      <c r="H18" s="39" t="s">
        <v>13</v>
      </c>
      <c r="I18" s="39" t="s">
        <v>14</v>
      </c>
      <c r="J18" s="39" t="s">
        <v>15</v>
      </c>
      <c r="K18" s="149" t="s">
        <v>16</v>
      </c>
      <c r="L18" s="149"/>
      <c r="M18" s="40" t="s">
        <v>17</v>
      </c>
      <c r="N18" s="41" t="s">
        <v>17</v>
      </c>
      <c r="O18" s="42" t="s">
        <v>15</v>
      </c>
      <c r="Z18"/>
    </row>
    <row r="19" spans="1:33" x14ac:dyDescent="0.3">
      <c r="A19" s="43" t="s">
        <v>18</v>
      </c>
      <c r="B19" s="44" t="s">
        <v>19</v>
      </c>
      <c r="C19" s="45" t="s">
        <v>20</v>
      </c>
      <c r="D19" s="46" t="s">
        <v>21</v>
      </c>
      <c r="E19" s="47">
        <f>MIN(C20:C219)</f>
        <v>1010</v>
      </c>
      <c r="F19" s="79">
        <v>-4.2</v>
      </c>
      <c r="G19" s="47">
        <f>NORMDIST(F19+0.05,0,1,1)</f>
        <v>1.6623763729652213E-5</v>
      </c>
      <c r="H19" s="47" t="s">
        <v>22</v>
      </c>
      <c r="I19" s="47" t="s">
        <v>22</v>
      </c>
      <c r="J19" s="80" t="s">
        <v>22</v>
      </c>
      <c r="K19" s="48">
        <f>D15</f>
        <v>4625.8416958385833</v>
      </c>
      <c r="L19" s="47">
        <v>0</v>
      </c>
      <c r="M19" s="85">
        <f>E19-(E21*100)</f>
        <v>-10858.75</v>
      </c>
      <c r="N19" s="54" t="s">
        <v>22</v>
      </c>
      <c r="O19" s="86" t="s">
        <v>22</v>
      </c>
      <c r="Z19"/>
    </row>
    <row r="20" spans="1:33" x14ac:dyDescent="0.3">
      <c r="A20" s="49">
        <v>0</v>
      </c>
      <c r="B20" s="50">
        <v>1</v>
      </c>
      <c r="C20" s="51">
        <v>3200</v>
      </c>
      <c r="D20" s="52" t="s">
        <v>23</v>
      </c>
      <c r="E20" s="53">
        <f>MAX(C20:C219)</f>
        <v>20000</v>
      </c>
      <c r="F20" s="81">
        <v>-4.0999999999999996</v>
      </c>
      <c r="G20" s="53">
        <f>NORMDIST(F20+0.05,0,1,1)</f>
        <v>2.5608816474041486E-5</v>
      </c>
      <c r="H20" s="53">
        <f>(G20-G19)</f>
        <v>8.9850527443892729E-6</v>
      </c>
      <c r="I20" s="53">
        <f t="shared" ref="I20:I83" si="0">D$6+F20*D$8</f>
        <v>1714.2842008852203</v>
      </c>
      <c r="J20" s="82" t="s">
        <v>22</v>
      </c>
      <c r="K20" s="54">
        <f>D15</f>
        <v>4625.8416958385833</v>
      </c>
      <c r="L20" s="53">
        <f>_xlfn.T.DIST(((K20+2*E21)-D$6)/D$8,D$12-1,1)-_xlfn.T.DIST((K20-D$6)/D$8,D$12-1,1)</f>
        <v>1.96021599181644E-2</v>
      </c>
      <c r="M20" s="85">
        <f t="shared" ref="M20:M83" si="1">M19+$E$21</f>
        <v>-10740.0625</v>
      </c>
      <c r="N20" s="54">
        <f t="shared" ref="N20:N83" si="2">_xlfn.T.DIST((M21-D$6)/D$11,D$12-1,1)-_xlfn.T.DIST((M19-D$6)/D$11,D$12-1,1)</f>
        <v>1.4734195455407277E-4</v>
      </c>
      <c r="O20" s="86">
        <f t="shared" ref="O20:O83" si="3">_xlfn.T.DIST((M21-D$6)/D$8,D$12-1,1)-_xlfn.T.DIST((M19-D$6)/D$8,D$12-1,1)</f>
        <v>4.2347577875327725E-11</v>
      </c>
      <c r="Z20"/>
      <c r="AG20" s="16"/>
    </row>
    <row r="21" spans="1:33" ht="15" thickBot="1" x14ac:dyDescent="0.35">
      <c r="A21" s="49">
        <v>0</v>
      </c>
      <c r="B21" s="50">
        <v>2</v>
      </c>
      <c r="C21" s="51">
        <v>5800</v>
      </c>
      <c r="D21" s="55" t="s">
        <v>24</v>
      </c>
      <c r="E21" s="56">
        <f>(E20-E19)/160</f>
        <v>118.6875</v>
      </c>
      <c r="F21" s="81">
        <v>-4</v>
      </c>
      <c r="G21" s="53">
        <f>NORMDIST(F21+0.05,0,1,1)</f>
        <v>3.9075596597787456E-5</v>
      </c>
      <c r="H21" s="53">
        <f t="shared" ref="H21:H84" si="4">(G21-G20)</f>
        <v>1.346678012374597E-5</v>
      </c>
      <c r="I21" s="53">
        <f t="shared" si="0"/>
        <v>1838.3412935465558</v>
      </c>
      <c r="J21" s="82">
        <f t="shared" ref="J21:J84" si="5">_xlfn.T.DIST((I21-D$6)/D$8,D$12-1,1)-_xlfn.T.DIST((I20-D$6)/D$8,D$12-1,1)</f>
        <v>1.0652898791423896E-4</v>
      </c>
      <c r="K21" s="54">
        <f>D14</f>
        <v>8975.4083041614176</v>
      </c>
      <c r="L21" s="53">
        <v>0</v>
      </c>
      <c r="M21" s="85">
        <f t="shared" si="1"/>
        <v>-10621.375</v>
      </c>
      <c r="N21" s="54">
        <f t="shared" si="2"/>
        <v>1.5476978423436681E-4</v>
      </c>
      <c r="O21" s="86">
        <f t="shared" si="3"/>
        <v>4.6849144261896984E-11</v>
      </c>
      <c r="Z21"/>
      <c r="AG21" s="16"/>
    </row>
    <row r="22" spans="1:33" ht="15" thickBot="1" x14ac:dyDescent="0.35">
      <c r="A22" s="49">
        <v>0</v>
      </c>
      <c r="B22" s="50">
        <v>3</v>
      </c>
      <c r="C22" s="51">
        <v>6500</v>
      </c>
      <c r="D22" s="57"/>
      <c r="E22" s="57"/>
      <c r="F22" s="81">
        <v>-3.9</v>
      </c>
      <c r="G22" s="53">
        <f t="shared" ref="G22:G85" si="6">NORMDIST(F22+0.05,0,1,1)</f>
        <v>5.9058912418922381E-5</v>
      </c>
      <c r="H22" s="53">
        <f>(G22-G21)</f>
        <v>1.9983315821134925E-5</v>
      </c>
      <c r="I22" s="53">
        <f t="shared" si="0"/>
        <v>1962.3983862078921</v>
      </c>
      <c r="J22" s="82">
        <f t="shared" si="5"/>
        <v>1.309559760898798E-4</v>
      </c>
      <c r="K22" s="58">
        <f>D14</f>
        <v>8975.4083041614176</v>
      </c>
      <c r="L22" s="56">
        <f>L20</f>
        <v>1.96021599181644E-2</v>
      </c>
      <c r="M22" s="85">
        <f t="shared" si="1"/>
        <v>-10502.6875</v>
      </c>
      <c r="N22" s="54">
        <f t="shared" si="2"/>
        <v>1.6256673095329816E-4</v>
      </c>
      <c r="O22" s="86">
        <f t="shared" si="3"/>
        <v>5.1859966646292144E-11</v>
      </c>
      <c r="Z22"/>
      <c r="AG22" s="16"/>
    </row>
    <row r="23" spans="1:33" x14ac:dyDescent="0.3">
      <c r="A23" s="49">
        <v>0</v>
      </c>
      <c r="B23" s="50">
        <v>4</v>
      </c>
      <c r="C23" s="51">
        <v>6500</v>
      </c>
      <c r="D23" s="57"/>
      <c r="E23" s="57"/>
      <c r="F23" s="81">
        <v>-3.8</v>
      </c>
      <c r="G23" s="53">
        <f t="shared" si="6"/>
        <v>8.841728520080376E-5</v>
      </c>
      <c r="H23" s="53">
        <f>(G23-G22)</f>
        <v>2.9358372781881379E-5</v>
      </c>
      <c r="I23" s="53">
        <f t="shared" si="0"/>
        <v>2086.4554788692285</v>
      </c>
      <c r="J23" s="82">
        <f t="shared" si="5"/>
        <v>1.6100005427168622E-4</v>
      </c>
      <c r="K23" s="59"/>
      <c r="L23" s="60"/>
      <c r="M23" s="85">
        <f t="shared" si="1"/>
        <v>-10384</v>
      </c>
      <c r="N23" s="54">
        <f t="shared" si="2"/>
        <v>1.7075044130413007E-4</v>
      </c>
      <c r="O23" s="86">
        <f t="shared" si="3"/>
        <v>5.7441137341565766E-11</v>
      </c>
      <c r="Z23"/>
      <c r="AG23" s="16"/>
    </row>
    <row r="24" spans="1:33" x14ac:dyDescent="0.3">
      <c r="A24" s="49">
        <v>0</v>
      </c>
      <c r="B24" s="50">
        <v>5</v>
      </c>
      <c r="C24" s="51">
        <v>7100</v>
      </c>
      <c r="D24" s="57"/>
      <c r="E24" s="57"/>
      <c r="F24" s="81">
        <v>-3.7</v>
      </c>
      <c r="G24" s="53">
        <f t="shared" si="6"/>
        <v>1.3112015442048446E-4</v>
      </c>
      <c r="H24" s="53">
        <f>(G24-G23)</f>
        <v>4.2702869219680701E-5</v>
      </c>
      <c r="I24" s="53">
        <f t="shared" si="0"/>
        <v>2210.5125715305639</v>
      </c>
      <c r="J24" s="82">
        <f t="shared" si="5"/>
        <v>1.9792981619917173E-4</v>
      </c>
      <c r="K24" s="59"/>
      <c r="L24" s="60"/>
      <c r="M24" s="85">
        <f t="shared" si="1"/>
        <v>-10265.3125</v>
      </c>
      <c r="N24" s="54">
        <f t="shared" si="2"/>
        <v>1.793393400582083E-4</v>
      </c>
      <c r="O24" s="86">
        <f t="shared" si="3"/>
        <v>6.3661495277651192E-11</v>
      </c>
      <c r="Z24"/>
      <c r="AG24" s="16"/>
    </row>
    <row r="25" spans="1:33" x14ac:dyDescent="0.3">
      <c r="A25" s="49">
        <v>0</v>
      </c>
      <c r="B25" s="50">
        <v>6</v>
      </c>
      <c r="C25" s="51">
        <v>7500</v>
      </c>
      <c r="D25" s="57"/>
      <c r="E25" s="57"/>
      <c r="F25" s="81">
        <v>-3.6</v>
      </c>
      <c r="G25" s="53">
        <f>NORMDIST(F25+0.05,0,1,1)</f>
        <v>1.9261557563563276E-4</v>
      </c>
      <c r="H25" s="53">
        <f t="shared" si="4"/>
        <v>6.1495421215148298E-5</v>
      </c>
      <c r="I25" s="53">
        <f t="shared" si="0"/>
        <v>2334.5696641919003</v>
      </c>
      <c r="J25" s="82">
        <f t="shared" si="5"/>
        <v>2.4328624116990859E-4</v>
      </c>
      <c r="K25" s="59"/>
      <c r="L25" s="57"/>
      <c r="M25" s="85">
        <f t="shared" si="1"/>
        <v>-10146.625</v>
      </c>
      <c r="N25" s="54">
        <f t="shared" si="2"/>
        <v>1.8835265895454059E-4</v>
      </c>
      <c r="O25" s="86">
        <f t="shared" si="3"/>
        <v>7.0598661240551686E-11</v>
      </c>
      <c r="Z25"/>
      <c r="AG25" s="16"/>
    </row>
    <row r="26" spans="1:33" x14ac:dyDescent="0.3">
      <c r="A26" s="49">
        <v>0</v>
      </c>
      <c r="B26" s="50">
        <v>7</v>
      </c>
      <c r="C26" s="51">
        <v>8400</v>
      </c>
      <c r="D26" s="57"/>
      <c r="E26" s="57"/>
      <c r="F26" s="81">
        <v>-3.5</v>
      </c>
      <c r="G26" s="53">
        <f t="shared" si="6"/>
        <v>2.8029327681617738E-4</v>
      </c>
      <c r="H26" s="53">
        <f t="shared" si="4"/>
        <v>8.7677701180544624E-5</v>
      </c>
      <c r="I26" s="53">
        <f>D$6+F26*D$8</f>
        <v>2458.6267568532367</v>
      </c>
      <c r="J26" s="82">
        <f t="shared" si="5"/>
        <v>2.9893495928604388E-4</v>
      </c>
      <c r="K26" s="59"/>
      <c r="L26" s="60"/>
      <c r="M26" s="85">
        <f t="shared" si="1"/>
        <v>-10027.9375</v>
      </c>
      <c r="N26" s="54">
        <f t="shared" si="2"/>
        <v>1.9781046610002715E-4</v>
      </c>
      <c r="O26" s="86">
        <f t="shared" si="3"/>
        <v>7.8340218526868524E-11</v>
      </c>
      <c r="Z26"/>
      <c r="AG26" s="16"/>
    </row>
    <row r="27" spans="1:33" x14ac:dyDescent="0.3">
      <c r="A27" s="49">
        <v>0</v>
      </c>
      <c r="B27" s="50">
        <v>8</v>
      </c>
      <c r="C27" s="51">
        <v>8900</v>
      </c>
      <c r="D27" s="57"/>
      <c r="E27" s="57"/>
      <c r="F27" s="81">
        <v>-3.4</v>
      </c>
      <c r="G27" s="53">
        <f>NORMDIST(F27+0.05,0,1,1)</f>
        <v>4.0405780186402075E-4</v>
      </c>
      <c r="H27" s="53">
        <f t="shared" si="4"/>
        <v>1.2376452504784337E-4</v>
      </c>
      <c r="I27" s="53">
        <f t="shared" si="0"/>
        <v>2582.6838495145721</v>
      </c>
      <c r="J27" s="82">
        <f t="shared" si="5"/>
        <v>3.6712608256745652E-4</v>
      </c>
      <c r="K27" s="59"/>
      <c r="L27" s="60"/>
      <c r="M27" s="85">
        <f t="shared" si="1"/>
        <v>-9909.25</v>
      </c>
      <c r="N27" s="54">
        <f t="shared" si="2"/>
        <v>2.0773369595292581E-4</v>
      </c>
      <c r="O27" s="86">
        <f t="shared" si="3"/>
        <v>8.6985060430310256E-11</v>
      </c>
      <c r="Z27"/>
      <c r="AG27" s="16"/>
    </row>
    <row r="28" spans="1:33" x14ac:dyDescent="0.3">
      <c r="A28" s="49">
        <v>0</v>
      </c>
      <c r="B28" s="50">
        <v>9</v>
      </c>
      <c r="C28" s="51">
        <v>9000</v>
      </c>
      <c r="D28" s="57"/>
      <c r="E28" s="57"/>
      <c r="F28" s="81">
        <v>-3.3</v>
      </c>
      <c r="G28" s="53">
        <f t="shared" si="6"/>
        <v>5.7702504239076603E-4</v>
      </c>
      <c r="H28" s="53">
        <f t="shared" si="4"/>
        <v>1.7296724052674528E-4</v>
      </c>
      <c r="I28" s="53">
        <f t="shared" si="0"/>
        <v>2706.7409421759089</v>
      </c>
      <c r="J28" s="82">
        <f t="shared" si="5"/>
        <v>4.5056173329937081E-4</v>
      </c>
      <c r="K28" s="59"/>
      <c r="L28" s="60"/>
      <c r="M28" s="85">
        <f t="shared" si="1"/>
        <v>-9790.5625</v>
      </c>
      <c r="N28" s="54">
        <f t="shared" si="2"/>
        <v>2.1814417985746787E-4</v>
      </c>
      <c r="O28" s="86">
        <f t="shared" si="3"/>
        <v>9.6644929276486086E-11</v>
      </c>
      <c r="Z28"/>
      <c r="AG28" s="16"/>
    </row>
    <row r="29" spans="1:33" x14ac:dyDescent="0.3">
      <c r="A29" s="49">
        <v>0</v>
      </c>
      <c r="B29" s="50">
        <v>10</v>
      </c>
      <c r="C29" s="51">
        <v>9500</v>
      </c>
      <c r="D29" s="57"/>
      <c r="E29" s="57"/>
      <c r="F29" s="81">
        <v>-3.19999999999999</v>
      </c>
      <c r="G29" s="53">
        <f t="shared" si="6"/>
        <v>8.1635231282858845E-4</v>
      </c>
      <c r="H29" s="53">
        <f t="shared" si="4"/>
        <v>2.3932727043782243E-4</v>
      </c>
      <c r="I29" s="53">
        <f t="shared" si="0"/>
        <v>2830.7980348372571</v>
      </c>
      <c r="J29" s="82">
        <f t="shared" si="5"/>
        <v>5.5247095500197182E-4</v>
      </c>
      <c r="K29" s="59"/>
      <c r="L29" s="60"/>
      <c r="M29" s="85">
        <f t="shared" si="1"/>
        <v>-9671.875</v>
      </c>
      <c r="N29" s="54">
        <f t="shared" si="2"/>
        <v>2.2906467709243395E-4</v>
      </c>
      <c r="O29" s="86">
        <f t="shared" si="3"/>
        <v>1.074461755525949E-10</v>
      </c>
      <c r="Z29"/>
      <c r="AG29" s="16"/>
    </row>
    <row r="30" spans="1:33" x14ac:dyDescent="0.3">
      <c r="A30" s="49">
        <v>0</v>
      </c>
      <c r="B30" s="50">
        <v>11</v>
      </c>
      <c r="C30" s="51">
        <v>1010</v>
      </c>
      <c r="D30" s="57"/>
      <c r="E30" s="57"/>
      <c r="F30" s="81">
        <v>-3.0999999999999899</v>
      </c>
      <c r="G30" s="53">
        <f t="shared" si="6"/>
        <v>1.1442068310227363E-3</v>
      </c>
      <c r="H30" s="53">
        <f t="shared" si="4"/>
        <v>3.2785451819414789E-4</v>
      </c>
      <c r="I30" s="53">
        <f t="shared" si="0"/>
        <v>2954.8551274985934</v>
      </c>
      <c r="J30" s="82">
        <f t="shared" si="5"/>
        <v>6.7669104468958113E-4</v>
      </c>
      <c r="K30" s="59"/>
      <c r="L30" s="60"/>
      <c r="M30" s="85">
        <f t="shared" si="1"/>
        <v>-9553.1875</v>
      </c>
      <c r="N30" s="54">
        <f t="shared" si="2"/>
        <v>2.4051890639131433E-4</v>
      </c>
      <c r="O30" s="86">
        <f t="shared" si="3"/>
        <v>1.195317701286872E-10</v>
      </c>
      <c r="Z30"/>
      <c r="AG30" s="16"/>
    </row>
    <row r="31" spans="1:33" x14ac:dyDescent="0.3">
      <c r="A31" s="49">
        <v>0</v>
      </c>
      <c r="B31" s="50">
        <v>12</v>
      </c>
      <c r="C31" s="51">
        <v>1020</v>
      </c>
      <c r="D31" s="57"/>
      <c r="E31" s="57"/>
      <c r="F31" s="81">
        <v>-2.9999999999999898</v>
      </c>
      <c r="G31" s="53">
        <f t="shared" si="6"/>
        <v>1.5888696473649174E-3</v>
      </c>
      <c r="H31" s="53">
        <f>(G31-G30)</f>
        <v>4.446628163421811E-4</v>
      </c>
      <c r="I31" s="53">
        <f t="shared" si="0"/>
        <v>3078.9122201599293</v>
      </c>
      <c r="J31" s="82">
        <f t="shared" si="5"/>
        <v>8.2775345115611776E-4</v>
      </c>
      <c r="K31" s="59"/>
      <c r="L31" s="60"/>
      <c r="M31" s="85">
        <f t="shared" si="1"/>
        <v>-9434.5</v>
      </c>
      <c r="N31" s="54">
        <f t="shared" si="2"/>
        <v>2.5253157788588916E-4</v>
      </c>
      <c r="O31" s="86">
        <f t="shared" si="3"/>
        <v>1.3306360774109569E-10</v>
      </c>
      <c r="Z31"/>
      <c r="AG31" s="16"/>
    </row>
    <row r="32" spans="1:33" x14ac:dyDescent="0.3">
      <c r="A32" s="49">
        <v>0</v>
      </c>
      <c r="B32" s="50">
        <v>13</v>
      </c>
      <c r="C32" s="51">
        <v>1050</v>
      </c>
      <c r="D32" s="57"/>
      <c r="E32" s="57"/>
      <c r="F32" s="81">
        <v>-2.8999999999999901</v>
      </c>
      <c r="G32" s="53">
        <f t="shared" si="6"/>
        <v>2.1859614549133047E-3</v>
      </c>
      <c r="H32" s="53">
        <f t="shared" si="4"/>
        <v>5.9709180754838722E-4</v>
      </c>
      <c r="I32" s="53">
        <f t="shared" si="0"/>
        <v>3202.9693128212652</v>
      </c>
      <c r="J32" s="82">
        <f t="shared" si="5"/>
        <v>1.0109711978235642E-3</v>
      </c>
      <c r="K32" s="59"/>
      <c r="L32" s="60"/>
      <c r="M32" s="85">
        <f t="shared" si="1"/>
        <v>-9315.8125</v>
      </c>
      <c r="N32" s="54">
        <f t="shared" si="2"/>
        <v>2.6512842541888708E-4</v>
      </c>
      <c r="O32" s="86">
        <f t="shared" si="3"/>
        <v>1.4822514592937702E-10</v>
      </c>
      <c r="Z32"/>
      <c r="AG32" s="16"/>
    </row>
    <row r="33" spans="1:33" x14ac:dyDescent="0.3">
      <c r="A33" s="49">
        <v>0</v>
      </c>
      <c r="B33" s="50">
        <v>14</v>
      </c>
      <c r="C33" s="51">
        <v>1130</v>
      </c>
      <c r="D33" s="57"/>
      <c r="E33" s="57"/>
      <c r="F33" s="81">
        <v>-2.7999999999999901</v>
      </c>
      <c r="G33" s="53">
        <f t="shared" si="6"/>
        <v>2.9797632350546427E-3</v>
      </c>
      <c r="H33" s="53">
        <f t="shared" si="4"/>
        <v>7.9380178014133804E-4</v>
      </c>
      <c r="I33" s="53">
        <f t="shared" si="0"/>
        <v>3327.0264054826016</v>
      </c>
      <c r="J33" s="82">
        <f t="shared" si="5"/>
        <v>1.2325232735681041E-3</v>
      </c>
      <c r="K33" s="59"/>
      <c r="L33" s="60"/>
      <c r="M33" s="85">
        <f t="shared" si="1"/>
        <v>-9197.125</v>
      </c>
      <c r="N33" s="54">
        <f t="shared" si="2"/>
        <v>2.7833623916486425E-4</v>
      </c>
      <c r="O33" s="86">
        <f t="shared" si="3"/>
        <v>1.6522443062984133E-10</v>
      </c>
      <c r="Z33"/>
      <c r="AG33" s="16"/>
    </row>
    <row r="34" spans="1:33" x14ac:dyDescent="0.3">
      <c r="A34" s="49">
        <v>0</v>
      </c>
      <c r="B34" s="50">
        <v>15</v>
      </c>
      <c r="C34" s="51">
        <v>12200</v>
      </c>
      <c r="D34" s="57"/>
      <c r="E34" s="57"/>
      <c r="F34" s="81">
        <v>-2.69999999999999</v>
      </c>
      <c r="G34" s="53">
        <f t="shared" si="6"/>
        <v>4.0245885427584224E-3</v>
      </c>
      <c r="H34" s="53">
        <f t="shared" si="4"/>
        <v>1.0448253077037797E-3</v>
      </c>
      <c r="I34" s="53">
        <f t="shared" si="0"/>
        <v>3451.0834981439375</v>
      </c>
      <c r="J34" s="82">
        <f t="shared" si="5"/>
        <v>1.4995295728670597E-3</v>
      </c>
      <c r="K34" s="59"/>
      <c r="L34" s="60"/>
      <c r="M34" s="85">
        <f t="shared" si="1"/>
        <v>-9078.4375</v>
      </c>
      <c r="N34" s="54">
        <f t="shared" si="2"/>
        <v>2.9218289849174866E-4</v>
      </c>
      <c r="O34" s="86">
        <f t="shared" si="3"/>
        <v>1.8429756780148536E-10</v>
      </c>
      <c r="Z34"/>
      <c r="AG34" s="16"/>
    </row>
    <row r="35" spans="1:33" x14ac:dyDescent="0.3">
      <c r="A35" s="49">
        <v>0</v>
      </c>
      <c r="B35" s="50">
        <v>16</v>
      </c>
      <c r="C35" s="61">
        <v>20000</v>
      </c>
      <c r="D35" s="57"/>
      <c r="E35" s="57"/>
      <c r="F35" s="81">
        <v>-2.5999999999999899</v>
      </c>
      <c r="G35" s="53">
        <f t="shared" si="6"/>
        <v>5.386145954066837E-3</v>
      </c>
      <c r="H35" s="53">
        <f t="shared" si="4"/>
        <v>1.3615574113084146E-3</v>
      </c>
      <c r="I35" s="53">
        <f t="shared" si="0"/>
        <v>3575.1405908052739</v>
      </c>
      <c r="J35" s="82">
        <f t="shared" si="5"/>
        <v>1.8201077722262635E-3</v>
      </c>
      <c r="K35" s="59"/>
      <c r="L35" s="60"/>
      <c r="M35" s="85">
        <f t="shared" si="1"/>
        <v>-8959.75</v>
      </c>
      <c r="N35" s="54">
        <f t="shared" si="2"/>
        <v>3.0669740498778146E-4</v>
      </c>
      <c r="O35" s="86">
        <f t="shared" si="3"/>
        <v>2.0571270999393788E-10</v>
      </c>
      <c r="Z35"/>
      <c r="AG35" s="16"/>
    </row>
    <row r="36" spans="1:33" x14ac:dyDescent="0.3">
      <c r="A36" s="49">
        <v>0</v>
      </c>
      <c r="B36" s="50">
        <v>17</v>
      </c>
      <c r="C36" s="62"/>
      <c r="D36" s="57"/>
      <c r="E36" s="57"/>
      <c r="F36" s="81">
        <v>-2.4999999999999898</v>
      </c>
      <c r="G36" s="53">
        <f t="shared" si="6"/>
        <v>7.1428107352716139E-3</v>
      </c>
      <c r="H36" s="53">
        <f t="shared" si="4"/>
        <v>1.7566647812047769E-3</v>
      </c>
      <c r="I36" s="53">
        <f t="shared" si="0"/>
        <v>3699.1976834666102</v>
      </c>
      <c r="J36" s="82">
        <f t="shared" si="5"/>
        <v>2.2034010681603947E-3</v>
      </c>
      <c r="K36" s="59"/>
      <c r="L36" s="60"/>
      <c r="M36" s="85">
        <f t="shared" si="1"/>
        <v>-8841.0625</v>
      </c>
      <c r="N36" s="54">
        <f t="shared" si="2"/>
        <v>3.2190991557119091E-4</v>
      </c>
      <c r="O36" s="86">
        <f t="shared" si="3"/>
        <v>2.2977463789782812E-10</v>
      </c>
      <c r="Z36"/>
      <c r="AG36" s="16"/>
    </row>
    <row r="37" spans="1:33" x14ac:dyDescent="0.3">
      <c r="A37" s="49">
        <v>0</v>
      </c>
      <c r="B37" s="50">
        <v>18</v>
      </c>
      <c r="C37" s="62"/>
      <c r="D37" s="57"/>
      <c r="E37" s="57"/>
      <c r="F37" s="81">
        <v>-2.3999999999999901</v>
      </c>
      <c r="G37" s="53">
        <f t="shared" si="6"/>
        <v>9.3867055348388212E-3</v>
      </c>
      <c r="H37" s="53">
        <f t="shared" si="4"/>
        <v>2.2438947995672073E-3</v>
      </c>
      <c r="I37" s="53">
        <f t="shared" si="0"/>
        <v>3823.2547761279457</v>
      </c>
      <c r="J37" s="82">
        <f t="shared" si="5"/>
        <v>2.6595631091442997E-3</v>
      </c>
      <c r="K37" s="59"/>
      <c r="L37" s="60"/>
      <c r="M37" s="85">
        <f t="shared" si="1"/>
        <v>-8722.375</v>
      </c>
      <c r="N37" s="54">
        <f t="shared" si="2"/>
        <v>3.3785177559147962E-4</v>
      </c>
      <c r="O37" s="86">
        <f t="shared" si="3"/>
        <v>2.5683002992484895E-10</v>
      </c>
      <c r="Z37"/>
      <c r="AG37" s="16"/>
    </row>
    <row r="38" spans="1:33" x14ac:dyDescent="0.3">
      <c r="A38" s="49">
        <v>0</v>
      </c>
      <c r="B38" s="50">
        <v>19</v>
      </c>
      <c r="C38" s="62"/>
      <c r="D38" s="57"/>
      <c r="E38" s="57"/>
      <c r="F38" s="81">
        <v>-2.2999999999999901</v>
      </c>
      <c r="G38" s="53">
        <f t="shared" si="6"/>
        <v>1.2224472655045003E-2</v>
      </c>
      <c r="H38" s="53">
        <f t="shared" si="4"/>
        <v>2.8377671202061815E-3</v>
      </c>
      <c r="I38" s="53">
        <f t="shared" si="0"/>
        <v>3947.311868789282</v>
      </c>
      <c r="J38" s="82">
        <f t="shared" si="5"/>
        <v>3.1996839589246429E-3</v>
      </c>
      <c r="K38" s="59"/>
      <c r="L38" s="60"/>
      <c r="M38" s="85">
        <f t="shared" si="1"/>
        <v>-8603.6875</v>
      </c>
      <c r="N38" s="54">
        <f t="shared" si="2"/>
        <v>3.5455555182267468E-4</v>
      </c>
      <c r="O38" s="86">
        <f t="shared" si="3"/>
        <v>2.8727352807593777E-10</v>
      </c>
      <c r="Z38"/>
      <c r="AG38" s="16"/>
    </row>
    <row r="39" spans="1:33" x14ac:dyDescent="0.3">
      <c r="A39" s="49">
        <v>0</v>
      </c>
      <c r="B39" s="50">
        <v>20</v>
      </c>
      <c r="C39" s="62"/>
      <c r="D39" s="57"/>
      <c r="E39" s="57"/>
      <c r="F39" s="81">
        <v>-2.19999999999999</v>
      </c>
      <c r="G39" s="53">
        <f t="shared" si="6"/>
        <v>1.5777607391090891E-2</v>
      </c>
      <c r="H39" s="53">
        <f t="shared" si="4"/>
        <v>3.5531347360458886E-3</v>
      </c>
      <c r="I39" s="53">
        <f t="shared" si="0"/>
        <v>4071.3689614506179</v>
      </c>
      <c r="J39" s="82">
        <f t="shared" si="5"/>
        <v>3.8356388724225497E-3</v>
      </c>
      <c r="K39" s="59"/>
      <c r="L39" s="60"/>
      <c r="M39" s="85">
        <f t="shared" si="1"/>
        <v>-8485</v>
      </c>
      <c r="N39" s="54">
        <f t="shared" si="2"/>
        <v>3.7205506523991204E-4</v>
      </c>
      <c r="O39" s="86">
        <f t="shared" si="3"/>
        <v>3.215547261613242E-10</v>
      </c>
      <c r="Z39"/>
      <c r="AG39" s="16"/>
    </row>
    <row r="40" spans="1:33" x14ac:dyDescent="0.3">
      <c r="A40" s="49">
        <v>0</v>
      </c>
      <c r="B40" s="50">
        <v>21</v>
      </c>
      <c r="C40" s="63"/>
      <c r="D40" s="57"/>
      <c r="E40" s="57"/>
      <c r="F40" s="81">
        <v>-2.0999999999999899</v>
      </c>
      <c r="G40" s="53">
        <f t="shared" si="6"/>
        <v>2.0182215405704869E-2</v>
      </c>
      <c r="H40" s="53">
        <f t="shared" si="4"/>
        <v>4.4046080146139775E-3</v>
      </c>
      <c r="I40" s="53">
        <f t="shared" si="0"/>
        <v>4195.4260541119547</v>
      </c>
      <c r="J40" s="82">
        <f t="shared" si="5"/>
        <v>4.5798405122732429E-3</v>
      </c>
      <c r="K40" s="59"/>
      <c r="L40" s="60"/>
      <c r="M40" s="85">
        <f t="shared" si="1"/>
        <v>-8366.3125</v>
      </c>
      <c r="N40" s="54">
        <f t="shared" si="2"/>
        <v>3.903854234609495E-4</v>
      </c>
      <c r="O40" s="86">
        <f t="shared" si="3"/>
        <v>3.6018622729538878E-10</v>
      </c>
      <c r="Z40"/>
      <c r="AG40" s="16"/>
    </row>
    <row r="41" spans="1:33" x14ac:dyDescent="0.3">
      <c r="A41" s="49">
        <v>0</v>
      </c>
      <c r="B41" s="50">
        <v>22</v>
      </c>
      <c r="C41" s="64"/>
      <c r="D41" s="57"/>
      <c r="E41" s="57"/>
      <c r="F41" s="81">
        <v>-1.99999999999999</v>
      </c>
      <c r="G41" s="53">
        <f t="shared" si="6"/>
        <v>2.5588059521639211E-2</v>
      </c>
      <c r="H41" s="53">
        <f t="shared" si="4"/>
        <v>5.4058441159343419E-3</v>
      </c>
      <c r="I41" s="53">
        <f t="shared" si="0"/>
        <v>4319.4831467732902</v>
      </c>
      <c r="J41" s="82">
        <f t="shared" si="5"/>
        <v>5.4448755663387693E-3</v>
      </c>
      <c r="K41" s="59"/>
      <c r="L41" s="60"/>
      <c r="M41" s="85">
        <f t="shared" si="1"/>
        <v>-8247.625</v>
      </c>
      <c r="N41" s="54">
        <f t="shared" si="2"/>
        <v>4.0958305272444182E-4</v>
      </c>
      <c r="O41" s="86">
        <f t="shared" si="3"/>
        <v>4.0375294204782276E-10</v>
      </c>
      <c r="Z41"/>
      <c r="AG41" s="16"/>
    </row>
    <row r="42" spans="1:33" x14ac:dyDescent="0.3">
      <c r="A42" s="49">
        <v>0</v>
      </c>
      <c r="B42" s="50">
        <v>23</v>
      </c>
      <c r="C42" s="64"/>
      <c r="D42" s="57"/>
      <c r="E42" s="57"/>
      <c r="F42" s="81">
        <v>-1.8999999999999899</v>
      </c>
      <c r="G42" s="53">
        <f t="shared" si="6"/>
        <v>3.2156774795614428E-2</v>
      </c>
      <c r="H42" s="53">
        <f t="shared" si="4"/>
        <v>6.5687152739752168E-3</v>
      </c>
      <c r="I42" s="53">
        <f t="shared" si="0"/>
        <v>4443.5402394346265</v>
      </c>
      <c r="J42" s="82">
        <f t="shared" si="5"/>
        <v>6.4430092156443144E-3</v>
      </c>
      <c r="K42" s="59"/>
      <c r="L42" s="60"/>
      <c r="M42" s="85">
        <f t="shared" si="1"/>
        <v>-8128.9375</v>
      </c>
      <c r="N42" s="54">
        <f t="shared" si="2"/>
        <v>4.2968572926645361E-4</v>
      </c>
      <c r="O42" s="86">
        <f t="shared" si="3"/>
        <v>4.5292282733701746E-10</v>
      </c>
      <c r="Z42"/>
      <c r="AG42" s="16"/>
    </row>
    <row r="43" spans="1:33" x14ac:dyDescent="0.3">
      <c r="A43" s="49">
        <v>0</v>
      </c>
      <c r="B43" s="50">
        <v>24</v>
      </c>
      <c r="C43" s="64"/>
      <c r="D43" s="57"/>
      <c r="E43" s="57"/>
      <c r="F43" s="81">
        <v>-1.7999999999999901</v>
      </c>
      <c r="G43" s="53">
        <f t="shared" si="6"/>
        <v>4.0059156863817939E-2</v>
      </c>
      <c r="H43" s="53">
        <f t="shared" si="4"/>
        <v>7.9023820682035117E-3</v>
      </c>
      <c r="I43" s="53">
        <f t="shared" si="0"/>
        <v>4567.597332095962</v>
      </c>
      <c r="J43" s="82">
        <f t="shared" si="5"/>
        <v>7.5855462446365665E-3</v>
      </c>
      <c r="K43" s="59"/>
      <c r="L43" s="60"/>
      <c r="M43" s="85">
        <f t="shared" si="1"/>
        <v>-8010.25</v>
      </c>
      <c r="N43" s="54">
        <f t="shared" si="2"/>
        <v>4.5073260994577327E-4</v>
      </c>
      <c r="O43" s="86">
        <f t="shared" si="3"/>
        <v>5.0845929986794134E-10</v>
      </c>
      <c r="Z43"/>
      <c r="AG43" s="16"/>
    </row>
    <row r="44" spans="1:33" x14ac:dyDescent="0.3">
      <c r="A44" s="49">
        <v>0</v>
      </c>
      <c r="B44" s="50">
        <v>25</v>
      </c>
      <c r="C44" s="64"/>
      <c r="D44" s="57"/>
      <c r="E44" s="57"/>
      <c r="F44" s="81">
        <v>-1.69999999999999</v>
      </c>
      <c r="G44" s="53">
        <f t="shared" si="6"/>
        <v>4.9471468033649123E-2</v>
      </c>
      <c r="H44" s="53">
        <f t="shared" si="4"/>
        <v>9.4123111698311834E-3</v>
      </c>
      <c r="I44" s="53">
        <f t="shared" si="0"/>
        <v>4691.6544247572983</v>
      </c>
      <c r="J44" s="82">
        <f t="shared" si="5"/>
        <v>8.8820463980274628E-3</v>
      </c>
      <c r="K44" s="59"/>
      <c r="L44" s="60"/>
      <c r="M44" s="85">
        <f t="shared" si="1"/>
        <v>-7891.5625</v>
      </c>
      <c r="N44" s="54">
        <f t="shared" si="2"/>
        <v>4.7276426195720211E-4</v>
      </c>
      <c r="O44" s="86">
        <f t="shared" si="3"/>
        <v>5.7123559755623594E-10</v>
      </c>
      <c r="Z44"/>
      <c r="AG44" s="16"/>
    </row>
    <row r="45" spans="1:33" x14ac:dyDescent="0.3">
      <c r="A45" s="49">
        <v>0</v>
      </c>
      <c r="B45" s="50">
        <v>26</v>
      </c>
      <c r="C45" s="64"/>
      <c r="D45" s="57"/>
      <c r="E45" s="57"/>
      <c r="F45" s="81">
        <v>-1.5999999999999901</v>
      </c>
      <c r="G45" s="53">
        <f t="shared" si="6"/>
        <v>6.0570758002060181E-2</v>
      </c>
      <c r="H45" s="53">
        <f t="shared" si="4"/>
        <v>1.1099289968411058E-2</v>
      </c>
      <c r="I45" s="53">
        <f t="shared" si="0"/>
        <v>4815.7115174186347</v>
      </c>
      <c r="J45" s="82">
        <f t="shared" si="5"/>
        <v>1.0339404259173554E-2</v>
      </c>
      <c r="K45" s="59"/>
      <c r="L45" s="60"/>
      <c r="M45" s="85">
        <f t="shared" si="1"/>
        <v>-7772.875</v>
      </c>
      <c r="N45" s="54">
        <f t="shared" si="2"/>
        <v>4.9582269146071067E-4</v>
      </c>
      <c r="O45" s="86">
        <f t="shared" si="3"/>
        <v>6.4225140902545117E-10</v>
      </c>
      <c r="Z45"/>
      <c r="AG45" s="16"/>
    </row>
    <row r="46" spans="1:33" x14ac:dyDescent="0.3">
      <c r="A46" s="49">
        <v>0</v>
      </c>
      <c r="B46" s="50">
        <v>27</v>
      </c>
      <c r="C46" s="64"/>
      <c r="D46" s="57"/>
      <c r="E46" s="57"/>
      <c r="F46" s="81">
        <v>-1.49999999999999</v>
      </c>
      <c r="G46" s="53">
        <f t="shared" si="6"/>
        <v>7.3529259609649775E-2</v>
      </c>
      <c r="H46" s="53">
        <f t="shared" si="4"/>
        <v>1.2958501607589594E-2</v>
      </c>
      <c r="I46" s="53">
        <f t="shared" si="0"/>
        <v>4939.768610079971</v>
      </c>
      <c r="J46" s="82">
        <f t="shared" si="5"/>
        <v>1.1960820431008906E-2</v>
      </c>
      <c r="K46" s="59"/>
      <c r="L46" s="60"/>
      <c r="M46" s="85">
        <f t="shared" si="1"/>
        <v>-7654.1875</v>
      </c>
      <c r="N46" s="54">
        <f t="shared" si="2"/>
        <v>5.1995137094200308E-4</v>
      </c>
      <c r="O46" s="86">
        <f t="shared" si="3"/>
        <v>7.2265214620154366E-10</v>
      </c>
      <c r="Z46"/>
      <c r="AG46" s="16"/>
    </row>
    <row r="47" spans="1:33" x14ac:dyDescent="0.3">
      <c r="A47" s="49">
        <v>0</v>
      </c>
      <c r="B47" s="50">
        <v>28</v>
      </c>
      <c r="C47" s="64"/>
      <c r="D47" s="57"/>
      <c r="E47" s="57"/>
      <c r="F47" s="81">
        <v>-1.3999999999999899</v>
      </c>
      <c r="G47" s="53">
        <f t="shared" si="6"/>
        <v>8.8507991437403635E-2</v>
      </c>
      <c r="H47" s="53">
        <f t="shared" si="4"/>
        <v>1.4978731827753861E-2</v>
      </c>
      <c r="I47" s="53">
        <f t="shared" si="0"/>
        <v>5063.8257027413074</v>
      </c>
      <c r="J47" s="82">
        <f t="shared" si="5"/>
        <v>1.3744710510934038E-2</v>
      </c>
      <c r="K47" s="59"/>
      <c r="L47" s="60"/>
      <c r="M47" s="85">
        <f t="shared" si="1"/>
        <v>-7535.5</v>
      </c>
      <c r="N47" s="54">
        <f t="shared" si="2"/>
        <v>5.4519526510793132E-4</v>
      </c>
      <c r="O47" s="86">
        <f t="shared" si="3"/>
        <v>8.1375129979235369E-10</v>
      </c>
      <c r="Z47"/>
      <c r="AG47" s="16"/>
    </row>
    <row r="48" spans="1:33" x14ac:dyDescent="0.3">
      <c r="A48" s="49">
        <v>0</v>
      </c>
      <c r="B48" s="50">
        <v>29</v>
      </c>
      <c r="C48" s="64"/>
      <c r="D48" s="57"/>
      <c r="E48" s="57"/>
      <c r="F48" s="81">
        <v>-1.2999999999999801</v>
      </c>
      <c r="G48" s="53">
        <f t="shared" si="6"/>
        <v>0.10564977366685889</v>
      </c>
      <c r="H48" s="53">
        <f t="shared" si="4"/>
        <v>1.7141782229455255E-2</v>
      </c>
      <c r="I48" s="53">
        <f t="shared" si="0"/>
        <v>5187.8827954026556</v>
      </c>
      <c r="J48" s="82">
        <f t="shared" si="5"/>
        <v>1.5683619854849146E-2</v>
      </c>
      <c r="K48" s="59"/>
      <c r="L48" s="60"/>
      <c r="M48" s="85">
        <f t="shared" si="1"/>
        <v>-7416.8125</v>
      </c>
      <c r="N48" s="54">
        <f t="shared" si="2"/>
        <v>5.7160085510715632E-4</v>
      </c>
      <c r="O48" s="86">
        <f t="shared" si="3"/>
        <v>9.1705639385706749E-10</v>
      </c>
      <c r="Z48"/>
      <c r="AG48" s="16"/>
    </row>
    <row r="49" spans="1:33" x14ac:dyDescent="0.3">
      <c r="A49" s="49">
        <v>0</v>
      </c>
      <c r="B49" s="50">
        <v>30</v>
      </c>
      <c r="C49" s="64"/>
      <c r="D49" s="57"/>
      <c r="E49" s="57"/>
      <c r="F49" s="81">
        <v>-1.19999999999998</v>
      </c>
      <c r="G49" s="53">
        <f t="shared" si="6"/>
        <v>0.12507193563715435</v>
      </c>
      <c r="H49" s="53">
        <f t="shared" si="4"/>
        <v>1.9422161970295462E-2</v>
      </c>
      <c r="I49" s="53">
        <f t="shared" si="0"/>
        <v>5311.939888063991</v>
      </c>
      <c r="J49" s="82">
        <f t="shared" si="5"/>
        <v>1.7763233137380374E-2</v>
      </c>
      <c r="K49" s="59"/>
      <c r="L49" s="60"/>
      <c r="M49" s="85">
        <f t="shared" si="1"/>
        <v>-7298.125</v>
      </c>
      <c r="N49" s="54">
        <f t="shared" si="2"/>
        <v>5.9921616085383943E-4</v>
      </c>
      <c r="O49" s="86">
        <f t="shared" si="3"/>
        <v>1.0342991459206519E-9</v>
      </c>
      <c r="Z49"/>
      <c r="AG49" s="16"/>
    </row>
    <row r="50" spans="1:33" x14ac:dyDescent="0.3">
      <c r="A50" s="49">
        <v>0</v>
      </c>
      <c r="B50" s="50">
        <v>31</v>
      </c>
      <c r="C50" s="64"/>
      <c r="D50" s="57"/>
      <c r="E50" s="57"/>
      <c r="F50" s="81">
        <v>-1.0999999999999801</v>
      </c>
      <c r="G50" s="53">
        <f t="shared" si="6"/>
        <v>0.14685905637590049</v>
      </c>
      <c r="H50" s="53">
        <f t="shared" si="4"/>
        <v>2.1787120738746141E-2</v>
      </c>
      <c r="I50" s="53">
        <f t="shared" si="0"/>
        <v>5435.9969807253274</v>
      </c>
      <c r="J50" s="82">
        <f t="shared" si="5"/>
        <v>1.9961585120975289E-2</v>
      </c>
      <c r="K50" s="59"/>
      <c r="L50" s="60"/>
      <c r="M50" s="85">
        <f t="shared" si="1"/>
        <v>-7179.4375</v>
      </c>
      <c r="N50" s="54">
        <f t="shared" si="2"/>
        <v>6.2809076121857731E-4</v>
      </c>
      <c r="O50" s="86">
        <f t="shared" si="3"/>
        <v>1.1674705457740088E-9</v>
      </c>
      <c r="Z50"/>
      <c r="AG50" s="16"/>
    </row>
    <row r="51" spans="1:33" x14ac:dyDescent="0.3">
      <c r="A51" s="49">
        <v>0</v>
      </c>
      <c r="B51" s="50">
        <v>32</v>
      </c>
      <c r="C51" s="64"/>
      <c r="D51" s="57"/>
      <c r="E51" s="57"/>
      <c r="F51" s="81">
        <v>-0.99999999999998002</v>
      </c>
      <c r="G51" s="53">
        <f t="shared" si="6"/>
        <v>0.17105612630848688</v>
      </c>
      <c r="H51" s="53">
        <f t="shared" si="4"/>
        <v>2.4197069932586385E-2</v>
      </c>
      <c r="I51" s="53">
        <f t="shared" si="0"/>
        <v>5560.0540733866637</v>
      </c>
      <c r="J51" s="82">
        <f t="shared" si="5"/>
        <v>2.2248589142753239E-2</v>
      </c>
      <c r="K51" s="59"/>
      <c r="L51" s="60"/>
      <c r="M51" s="85">
        <f t="shared" si="1"/>
        <v>-7060.75</v>
      </c>
      <c r="N51" s="54">
        <f t="shared" si="2"/>
        <v>6.5827581183749637E-4</v>
      </c>
      <c r="O51" s="86">
        <f t="shared" si="3"/>
        <v>1.3188616923340663E-9</v>
      </c>
      <c r="Z51"/>
      <c r="AG51" s="16"/>
    </row>
    <row r="52" spans="1:33" x14ac:dyDescent="0.3">
      <c r="A52" s="49">
        <v>0</v>
      </c>
      <c r="B52" s="50">
        <v>33</v>
      </c>
      <c r="C52" s="64"/>
      <c r="D52" s="57"/>
      <c r="E52" s="57"/>
      <c r="F52" s="81">
        <v>-0.89999999999998004</v>
      </c>
      <c r="G52" s="53">
        <f t="shared" si="6"/>
        <v>0.19766254312269788</v>
      </c>
      <c r="H52" s="53">
        <f t="shared" si="4"/>
        <v>2.6606416814210998E-2</v>
      </c>
      <c r="I52" s="53">
        <f t="shared" si="0"/>
        <v>5684.1111660480001</v>
      </c>
      <c r="J52" s="82">
        <f t="shared" si="5"/>
        <v>2.4585998792755581E-2</v>
      </c>
      <c r="K52" s="59"/>
      <c r="L52" s="60"/>
      <c r="M52" s="85">
        <f t="shared" si="1"/>
        <v>-6942.0625</v>
      </c>
      <c r="N52" s="54">
        <f t="shared" si="2"/>
        <v>6.8982406027686457E-4</v>
      </c>
      <c r="O52" s="86">
        <f t="shared" si="3"/>
        <v>1.4911113774390639E-9</v>
      </c>
      <c r="Z52"/>
      <c r="AG52" s="16"/>
    </row>
    <row r="53" spans="1:33" x14ac:dyDescent="0.3">
      <c r="A53" s="49">
        <v>0</v>
      </c>
      <c r="B53" s="50">
        <v>34</v>
      </c>
      <c r="C53" s="64"/>
      <c r="D53" s="57"/>
      <c r="E53" s="57"/>
      <c r="F53" s="81">
        <v>-0.79999999999997995</v>
      </c>
      <c r="G53" s="53">
        <f t="shared" si="6"/>
        <v>0.2266273523768742</v>
      </c>
      <c r="H53" s="53">
        <f t="shared" si="4"/>
        <v>2.8964809254176327E-2</v>
      </c>
      <c r="I53" s="53">
        <f t="shared" si="0"/>
        <v>5808.1682587093364</v>
      </c>
      <c r="J53" s="82">
        <f t="shared" si="5"/>
        <v>2.6927902830851558E-2</v>
      </c>
      <c r="K53" s="59"/>
      <c r="L53" s="60"/>
      <c r="M53" s="85">
        <f t="shared" si="1"/>
        <v>-6823.375</v>
      </c>
      <c r="N53" s="54">
        <f t="shared" si="2"/>
        <v>7.2278985827660229E-4</v>
      </c>
      <c r="O53" s="86">
        <f t="shared" si="3"/>
        <v>1.6872615826779185E-9</v>
      </c>
      <c r="Z53"/>
      <c r="AG53" s="16"/>
    </row>
    <row r="54" spans="1:33" x14ac:dyDescent="0.3">
      <c r="A54" s="49">
        <v>0</v>
      </c>
      <c r="B54" s="50">
        <v>35</v>
      </c>
      <c r="C54" s="64"/>
      <c r="D54" s="57"/>
      <c r="E54" s="57"/>
      <c r="F54" s="81">
        <v>-0.69999999999997997</v>
      </c>
      <c r="G54" s="53">
        <f t="shared" si="6"/>
        <v>0.25784611080587116</v>
      </c>
      <c r="H54" s="53">
        <f t="shared" si="4"/>
        <v>3.1218758428996962E-2</v>
      </c>
      <c r="I54" s="53">
        <f t="shared" si="0"/>
        <v>5932.2253513706719</v>
      </c>
      <c r="J54" s="82">
        <f t="shared" si="5"/>
        <v>2.9221821693710348E-2</v>
      </c>
      <c r="K54" s="59"/>
      <c r="L54" s="60"/>
      <c r="M54" s="85">
        <f t="shared" si="1"/>
        <v>-6704.6875</v>
      </c>
      <c r="N54" s="54">
        <f t="shared" si="2"/>
        <v>7.5722917078260236E-4</v>
      </c>
      <c r="O54" s="86">
        <f t="shared" si="3"/>
        <v>1.9108222656416546E-9</v>
      </c>
      <c r="Z54"/>
      <c r="AG54" s="16"/>
    </row>
    <row r="55" spans="1:33" x14ac:dyDescent="0.3">
      <c r="A55" s="49">
        <v>0</v>
      </c>
      <c r="B55" s="50">
        <v>36</v>
      </c>
      <c r="C55" s="64"/>
      <c r="D55" s="57"/>
      <c r="E55" s="57"/>
      <c r="F55" s="81">
        <v>-0.59999999999997999</v>
      </c>
      <c r="G55" s="53">
        <f t="shared" si="6"/>
        <v>0.29115968678835319</v>
      </c>
      <c r="H55" s="53">
        <f t="shared" si="4"/>
        <v>3.3313575982482024E-2</v>
      </c>
      <c r="I55" s="53">
        <f t="shared" si="0"/>
        <v>6056.2824440320082</v>
      </c>
      <c r="J55" s="82">
        <f t="shared" si="5"/>
        <v>3.1410426284866011E-2</v>
      </c>
      <c r="K55" s="59"/>
      <c r="L55" s="60"/>
      <c r="M55" s="85">
        <f t="shared" si="1"/>
        <v>-6586</v>
      </c>
      <c r="N55" s="54">
        <f t="shared" si="2"/>
        <v>7.9319958146410394E-4</v>
      </c>
      <c r="O55" s="86">
        <f t="shared" si="3"/>
        <v>2.1658470617423824E-9</v>
      </c>
      <c r="Z55"/>
      <c r="AG55" s="16"/>
    </row>
    <row r="56" spans="1:33" x14ac:dyDescent="0.3">
      <c r="A56" s="49">
        <v>0</v>
      </c>
      <c r="B56" s="50">
        <v>37</v>
      </c>
      <c r="C56" s="64"/>
      <c r="D56" s="57"/>
      <c r="E56" s="57"/>
      <c r="F56" s="81">
        <v>-0.49999999999998002</v>
      </c>
      <c r="G56" s="53">
        <f t="shared" si="6"/>
        <v>0.32635522028792718</v>
      </c>
      <c r="H56" s="53">
        <f t="shared" si="4"/>
        <v>3.5195533499573994E-2</v>
      </c>
      <c r="I56" s="53">
        <f t="shared" si="0"/>
        <v>6180.3395366933446</v>
      </c>
      <c r="J56" s="82">
        <f t="shared" si="5"/>
        <v>3.343383920011811E-2</v>
      </c>
      <c r="K56" s="59"/>
      <c r="L56" s="60"/>
      <c r="M56" s="85">
        <f t="shared" si="1"/>
        <v>-6467.3125</v>
      </c>
      <c r="N56" s="54">
        <f t="shared" si="2"/>
        <v>8.3076029439856612E-4</v>
      </c>
      <c r="O56" s="86">
        <f t="shared" si="3"/>
        <v>2.4570218246625773E-9</v>
      </c>
      <c r="Z56"/>
      <c r="AG56" s="16"/>
    </row>
    <row r="57" spans="1:33" x14ac:dyDescent="0.3">
      <c r="A57" s="49">
        <v>0</v>
      </c>
      <c r="B57" s="50">
        <v>38</v>
      </c>
      <c r="C57" s="64"/>
      <c r="D57" s="57"/>
      <c r="E57" s="57"/>
      <c r="F57" s="81">
        <v>-0.39999999999997998</v>
      </c>
      <c r="G57" s="53">
        <f t="shared" si="6"/>
        <v>0.36316934882438845</v>
      </c>
      <c r="H57" s="53">
        <f t="shared" si="4"/>
        <v>3.6814128536461266E-2</v>
      </c>
      <c r="I57" s="53">
        <f t="shared" si="0"/>
        <v>6304.39662935468</v>
      </c>
      <c r="J57" s="82">
        <f t="shared" si="5"/>
        <v>3.5232411128197194E-2</v>
      </c>
      <c r="K57" s="59"/>
      <c r="L57" s="60"/>
      <c r="M57" s="85">
        <f t="shared" si="1"/>
        <v>-6348.625</v>
      </c>
      <c r="N57" s="54">
        <f t="shared" si="2"/>
        <v>8.6997213159328672E-4</v>
      </c>
      <c r="O57" s="86">
        <f t="shared" si="3"/>
        <v>2.7897682818224639E-9</v>
      </c>
      <c r="Z57"/>
      <c r="AG57" s="16"/>
    </row>
    <row r="58" spans="1:33" x14ac:dyDescent="0.3">
      <c r="A58" s="49">
        <v>0</v>
      </c>
      <c r="B58" s="50">
        <v>39</v>
      </c>
      <c r="C58" s="64"/>
      <c r="D58" s="57"/>
      <c r="E58" s="57"/>
      <c r="F58" s="81">
        <v>-0.29999999999998</v>
      </c>
      <c r="G58" s="53">
        <f t="shared" si="6"/>
        <v>0.40129367431708396</v>
      </c>
      <c r="H58" s="53">
        <f t="shared" si="4"/>
        <v>3.812432549269551E-2</v>
      </c>
      <c r="I58" s="53">
        <f t="shared" si="0"/>
        <v>6428.4537220160164</v>
      </c>
      <c r="J58" s="82">
        <f t="shared" si="5"/>
        <v>3.6749799379541426E-2</v>
      </c>
      <c r="K58" s="59"/>
      <c r="L58" s="60"/>
      <c r="M58" s="85">
        <f t="shared" si="1"/>
        <v>-6229.9375</v>
      </c>
      <c r="N58" s="54">
        <f t="shared" si="2"/>
        <v>9.1089752600012792E-4</v>
      </c>
      <c r="O58" s="86">
        <f t="shared" si="3"/>
        <v>3.1703655020996726E-9</v>
      </c>
      <c r="Z58"/>
      <c r="AG58" s="16"/>
    </row>
    <row r="59" spans="1:33" x14ac:dyDescent="0.3">
      <c r="A59" s="49">
        <v>0</v>
      </c>
      <c r="B59" s="50">
        <v>40</v>
      </c>
      <c r="C59" s="64"/>
      <c r="D59" s="57"/>
      <c r="E59" s="57"/>
      <c r="F59" s="81">
        <v>-0.19999999999998</v>
      </c>
      <c r="G59" s="53">
        <f t="shared" si="6"/>
        <v>0.44038230762976538</v>
      </c>
      <c r="H59" s="53">
        <f t="shared" si="4"/>
        <v>3.908863331268142E-2</v>
      </c>
      <c r="I59" s="53">
        <f t="shared" si="0"/>
        <v>6552.5108146773528</v>
      </c>
      <c r="J59" s="82">
        <f t="shared" si="5"/>
        <v>3.7936121219416086E-2</v>
      </c>
      <c r="K59" s="59"/>
      <c r="L59" s="60"/>
      <c r="M59" s="85">
        <f t="shared" si="1"/>
        <v>-6111.25</v>
      </c>
      <c r="N59" s="54">
        <f t="shared" si="2"/>
        <v>9.5360050966689092E-4</v>
      </c>
      <c r="O59" s="86">
        <f t="shared" si="3"/>
        <v>3.6060923747991244E-9</v>
      </c>
      <c r="Z59"/>
      <c r="AG59" s="16"/>
    </row>
    <row r="60" spans="1:33" x14ac:dyDescent="0.3">
      <c r="A60" s="49">
        <v>0</v>
      </c>
      <c r="B60" s="50">
        <v>41</v>
      </c>
      <c r="C60" s="64"/>
      <c r="D60" s="57"/>
      <c r="E60" s="57"/>
      <c r="F60" s="81">
        <v>-9.9999999999980105E-2</v>
      </c>
      <c r="G60" s="53">
        <f t="shared" si="6"/>
        <v>0.48006119416163545</v>
      </c>
      <c r="H60" s="53">
        <f t="shared" si="4"/>
        <v>3.9678886531870072E-2</v>
      </c>
      <c r="I60" s="53">
        <f t="shared" si="0"/>
        <v>6676.5679073386882</v>
      </c>
      <c r="J60" s="82">
        <f t="shared" si="5"/>
        <v>3.8750921548188433E-2</v>
      </c>
      <c r="K60" s="59"/>
      <c r="L60" s="60"/>
      <c r="M60" s="85">
        <f t="shared" si="1"/>
        <v>-5992.5625</v>
      </c>
      <c r="N60" s="54">
        <f t="shared" si="2"/>
        <v>9.9814669665700129E-4</v>
      </c>
      <c r="O60" s="86">
        <f t="shared" si="3"/>
        <v>4.1053948976857781E-9</v>
      </c>
      <c r="Z60"/>
      <c r="AG60" s="16"/>
    </row>
    <row r="61" spans="1:33" x14ac:dyDescent="0.3">
      <c r="A61" s="49">
        <v>0</v>
      </c>
      <c r="B61" s="50">
        <v>42</v>
      </c>
      <c r="C61" s="64"/>
      <c r="D61" s="57"/>
      <c r="E61" s="57"/>
      <c r="F61" s="81">
        <v>0</v>
      </c>
      <c r="G61" s="53">
        <f t="shared" si="6"/>
        <v>0.51993880583837249</v>
      </c>
      <c r="H61" s="53">
        <f t="shared" si="4"/>
        <v>3.9877611676737035E-2</v>
      </c>
      <c r="I61" s="53">
        <f t="shared" si="0"/>
        <v>6800.625</v>
      </c>
      <c r="J61" s="82">
        <f t="shared" si="5"/>
        <v>3.9165689964611727E-2</v>
      </c>
      <c r="K61" s="59"/>
      <c r="L61" s="60"/>
      <c r="M61" s="85">
        <f t="shared" si="1"/>
        <v>-5873.875</v>
      </c>
      <c r="N61" s="54">
        <f t="shared" si="2"/>
        <v>1.0446032603579174E-3</v>
      </c>
      <c r="O61" s="86">
        <f t="shared" si="3"/>
        <v>4.6780827872261944E-9</v>
      </c>
      <c r="Z61"/>
      <c r="AG61" s="16"/>
    </row>
    <row r="62" spans="1:33" x14ac:dyDescent="0.3">
      <c r="A62" s="49">
        <v>0</v>
      </c>
      <c r="B62" s="50">
        <v>43</v>
      </c>
      <c r="C62" s="64"/>
      <c r="D62" s="57"/>
      <c r="E62" s="57"/>
      <c r="F62" s="81">
        <v>0.10000000000002</v>
      </c>
      <c r="G62" s="53">
        <f t="shared" si="6"/>
        <v>0.5596176923702505</v>
      </c>
      <c r="H62" s="53">
        <f t="shared" si="4"/>
        <v>3.967888653187801E-2</v>
      </c>
      <c r="I62" s="53">
        <f t="shared" si="0"/>
        <v>6924.6820926613609</v>
      </c>
      <c r="J62" s="82">
        <f t="shared" si="5"/>
        <v>3.9165689964627104E-2</v>
      </c>
      <c r="K62" s="59"/>
      <c r="L62" s="60"/>
      <c r="M62" s="85">
        <f t="shared" si="1"/>
        <v>-5755.1875</v>
      </c>
      <c r="N62" s="54">
        <f t="shared" si="2"/>
        <v>1.0930389047877076E-3</v>
      </c>
      <c r="O62" s="86">
        <f t="shared" si="3"/>
        <v>5.3355607795436063E-9</v>
      </c>
      <c r="Z62"/>
      <c r="AG62" s="16"/>
    </row>
    <row r="63" spans="1:33" x14ac:dyDescent="0.3">
      <c r="A63" s="49">
        <v>0</v>
      </c>
      <c r="B63" s="50">
        <v>44</v>
      </c>
      <c r="C63" s="64"/>
      <c r="D63" s="57"/>
      <c r="E63" s="57"/>
      <c r="F63" s="81">
        <v>0.20000000000002</v>
      </c>
      <c r="G63" s="53">
        <f t="shared" si="6"/>
        <v>0.59870632568293147</v>
      </c>
      <c r="H63" s="53">
        <f t="shared" si="4"/>
        <v>3.9088633312680976E-2</v>
      </c>
      <c r="I63" s="53">
        <f t="shared" si="0"/>
        <v>7048.7391853226973</v>
      </c>
      <c r="J63" s="82">
        <f t="shared" si="5"/>
        <v>3.8750921548188488E-2</v>
      </c>
      <c r="K63" s="59"/>
      <c r="L63" s="60"/>
      <c r="M63" s="85">
        <f t="shared" si="1"/>
        <v>-5636.5</v>
      </c>
      <c r="N63" s="54">
        <f t="shared" si="2"/>
        <v>1.1435238295002727E-3</v>
      </c>
      <c r="O63" s="86">
        <f t="shared" si="3"/>
        <v>6.0911010143847111E-9</v>
      </c>
      <c r="Z63"/>
      <c r="AG63" s="16"/>
    </row>
    <row r="64" spans="1:33" x14ac:dyDescent="0.3">
      <c r="A64" s="49">
        <v>0</v>
      </c>
      <c r="B64" s="50">
        <v>45</v>
      </c>
      <c r="C64" s="64"/>
      <c r="D64" s="57"/>
      <c r="E64" s="57"/>
      <c r="F64" s="81">
        <v>0.30000000000001997</v>
      </c>
      <c r="G64" s="53">
        <f t="shared" si="6"/>
        <v>0.63683065117562654</v>
      </c>
      <c r="H64" s="53">
        <f t="shared" si="4"/>
        <v>3.8124325492695066E-2</v>
      </c>
      <c r="I64" s="53">
        <f t="shared" si="0"/>
        <v>7172.7962779840327</v>
      </c>
      <c r="J64" s="82">
        <f t="shared" si="5"/>
        <v>3.7936121219415475E-2</v>
      </c>
      <c r="K64" s="59"/>
      <c r="L64" s="60"/>
      <c r="M64" s="85">
        <f t="shared" si="1"/>
        <v>-5517.8125</v>
      </c>
      <c r="N64" s="54">
        <f t="shared" si="2"/>
        <v>1.1961296876806596E-3</v>
      </c>
      <c r="O64" s="86">
        <f t="shared" si="3"/>
        <v>6.960164120989154E-9</v>
      </c>
      <c r="Z64"/>
      <c r="AG64" s="16"/>
    </row>
    <row r="65" spans="1:33" x14ac:dyDescent="0.3">
      <c r="A65" s="49">
        <v>0</v>
      </c>
      <c r="B65" s="50">
        <v>46</v>
      </c>
      <c r="C65" s="64"/>
      <c r="D65" s="57"/>
      <c r="E65" s="57"/>
      <c r="F65" s="81">
        <v>0.40000000000002001</v>
      </c>
      <c r="G65" s="53">
        <f t="shared" si="6"/>
        <v>0.67364477971208714</v>
      </c>
      <c r="H65" s="53">
        <f t="shared" si="4"/>
        <v>3.68141285364606E-2</v>
      </c>
      <c r="I65" s="53">
        <f t="shared" si="0"/>
        <v>7296.8533706453691</v>
      </c>
      <c r="J65" s="82">
        <f t="shared" si="5"/>
        <v>3.6749799379540926E-2</v>
      </c>
      <c r="K65" s="59"/>
      <c r="L65" s="60"/>
      <c r="M65" s="85">
        <f t="shared" si="1"/>
        <v>-5399.125</v>
      </c>
      <c r="N65" s="54">
        <f t="shared" si="2"/>
        <v>1.250929537015057E-3</v>
      </c>
      <c r="O65" s="86">
        <f t="shared" si="3"/>
        <v>7.9607780957583151E-9</v>
      </c>
      <c r="Z65"/>
      <c r="AG65" s="16"/>
    </row>
    <row r="66" spans="1:33" x14ac:dyDescent="0.3">
      <c r="A66" s="49">
        <v>0</v>
      </c>
      <c r="B66" s="50">
        <v>47</v>
      </c>
      <c r="C66" s="64"/>
      <c r="D66" s="57"/>
      <c r="E66" s="57"/>
      <c r="F66" s="81">
        <v>0.50000000000002998</v>
      </c>
      <c r="G66" s="53">
        <f t="shared" si="6"/>
        <v>0.70884031321166396</v>
      </c>
      <c r="H66" s="53">
        <f t="shared" si="4"/>
        <v>3.5195533499576825E-2</v>
      </c>
      <c r="I66" s="53">
        <f t="shared" si="0"/>
        <v>7420.9104633067182</v>
      </c>
      <c r="J66" s="82">
        <f t="shared" si="5"/>
        <v>3.5232411128200192E-2</v>
      </c>
      <c r="K66" s="59"/>
      <c r="L66" s="60"/>
      <c r="M66" s="85">
        <f t="shared" si="1"/>
        <v>-5280.4375</v>
      </c>
      <c r="N66" s="54">
        <f t="shared" si="2"/>
        <v>1.3079977829143635E-3</v>
      </c>
      <c r="O66" s="86">
        <f t="shared" si="3"/>
        <v>9.113985827467482E-9</v>
      </c>
      <c r="Z66"/>
      <c r="AG66" s="16"/>
    </row>
    <row r="67" spans="1:33" x14ac:dyDescent="0.3">
      <c r="A67" s="49">
        <v>0</v>
      </c>
      <c r="B67" s="50">
        <v>48</v>
      </c>
      <c r="C67" s="64"/>
      <c r="D67" s="57"/>
      <c r="E67" s="57"/>
      <c r="F67" s="81">
        <v>0.60000000000002995</v>
      </c>
      <c r="G67" s="53">
        <f t="shared" si="6"/>
        <v>0.74215388919414504</v>
      </c>
      <c r="H67" s="53">
        <f t="shared" si="4"/>
        <v>3.3313575982481081E-2</v>
      </c>
      <c r="I67" s="53">
        <f t="shared" si="0"/>
        <v>7544.9675559680536</v>
      </c>
      <c r="J67" s="82">
        <f t="shared" si="5"/>
        <v>3.3433839200116888E-2</v>
      </c>
      <c r="K67" s="59"/>
      <c r="L67" s="60"/>
      <c r="M67" s="85">
        <f t="shared" si="1"/>
        <v>-5161.75</v>
      </c>
      <c r="N67" s="54">
        <f t="shared" si="2"/>
        <v>1.3674101136654116E-3</v>
      </c>
      <c r="O67" s="86">
        <f t="shared" si="3"/>
        <v>1.0444374247629881E-8</v>
      </c>
      <c r="Z67"/>
      <c r="AG67" s="16"/>
    </row>
    <row r="68" spans="1:33" x14ac:dyDescent="0.3">
      <c r="A68" s="49">
        <v>0</v>
      </c>
      <c r="B68" s="50">
        <v>49</v>
      </c>
      <c r="C68" s="64"/>
      <c r="D68" s="57"/>
      <c r="E68" s="57"/>
      <c r="F68" s="81">
        <v>0.70000000000002904</v>
      </c>
      <c r="G68" s="53">
        <f t="shared" si="6"/>
        <v>0.77337264762314051</v>
      </c>
      <c r="H68" s="53">
        <f t="shared" si="4"/>
        <v>3.1218758428995463E-2</v>
      </c>
      <c r="I68" s="53">
        <f t="shared" si="0"/>
        <v>7669.024648629389</v>
      </c>
      <c r="J68" s="82">
        <f t="shared" si="5"/>
        <v>3.141042628486479E-2</v>
      </c>
      <c r="K68" s="59"/>
      <c r="L68" s="60"/>
      <c r="M68" s="85">
        <f t="shared" si="1"/>
        <v>-5043.0625</v>
      </c>
      <c r="N68" s="54">
        <f t="shared" si="2"/>
        <v>1.4292434270830393E-3</v>
      </c>
      <c r="O68" s="86">
        <f t="shared" si="3"/>
        <v>1.198070063577582E-8</v>
      </c>
      <c r="Z68"/>
      <c r="AG68" s="16"/>
    </row>
    <row r="69" spans="1:33" x14ac:dyDescent="0.3">
      <c r="A69" s="49">
        <v>0</v>
      </c>
      <c r="B69" s="50">
        <v>50</v>
      </c>
      <c r="C69" s="64"/>
      <c r="D69" s="57"/>
      <c r="E69" s="57"/>
      <c r="F69" s="81">
        <v>0.80000000000003002</v>
      </c>
      <c r="G69" s="53">
        <f t="shared" si="6"/>
        <v>0.80233745687731606</v>
      </c>
      <c r="H69" s="53">
        <f t="shared" si="4"/>
        <v>2.896480925417555E-2</v>
      </c>
      <c r="I69" s="53">
        <f t="shared" si="0"/>
        <v>7793.0817412907263</v>
      </c>
      <c r="J69" s="82">
        <f t="shared" si="5"/>
        <v>2.9221821693709682E-2</v>
      </c>
      <c r="K69" s="59"/>
      <c r="L69" s="60"/>
      <c r="M69" s="85">
        <f t="shared" si="1"/>
        <v>-4924.375</v>
      </c>
      <c r="N69" s="54">
        <f t="shared" si="2"/>
        <v>1.4935757482342406E-3</v>
      </c>
      <c r="O69" s="86">
        <f t="shared" si="3"/>
        <v>1.3756634682106167E-8</v>
      </c>
      <c r="Z69"/>
      <c r="AG69" s="16"/>
    </row>
    <row r="70" spans="1:33" x14ac:dyDescent="0.3">
      <c r="A70" s="49">
        <v>0</v>
      </c>
      <c r="B70" s="50">
        <v>51</v>
      </c>
      <c r="C70" s="64"/>
      <c r="D70" s="57"/>
      <c r="E70" s="57"/>
      <c r="F70" s="81">
        <v>0.90000000000003</v>
      </c>
      <c r="G70" s="53">
        <f t="shared" si="6"/>
        <v>0.82894387369152578</v>
      </c>
      <c r="H70" s="53">
        <f t="shared" si="4"/>
        <v>2.6606416814209721E-2</v>
      </c>
      <c r="I70" s="53">
        <f t="shared" si="0"/>
        <v>7917.1388339520618</v>
      </c>
      <c r="J70" s="82">
        <f t="shared" si="5"/>
        <v>2.6927902830850226E-2</v>
      </c>
      <c r="K70" s="59"/>
      <c r="L70" s="60"/>
      <c r="M70" s="85">
        <f t="shared" si="1"/>
        <v>-4805.6875</v>
      </c>
      <c r="N70" s="54">
        <f t="shared" si="2"/>
        <v>1.5604861378087365E-3</v>
      </c>
      <c r="O70" s="86">
        <f t="shared" si="3"/>
        <v>1.5811638613006036E-8</v>
      </c>
      <c r="Z70"/>
      <c r="AG70" s="16"/>
    </row>
    <row r="71" spans="1:33" x14ac:dyDescent="0.3">
      <c r="A71" s="49">
        <v>0</v>
      </c>
      <c r="B71" s="50">
        <v>52</v>
      </c>
      <c r="C71" s="64"/>
      <c r="D71" s="57"/>
      <c r="E71" s="57"/>
      <c r="F71" s="81">
        <v>1.00000000000003</v>
      </c>
      <c r="G71" s="53">
        <f t="shared" si="6"/>
        <v>0.85314094362411097</v>
      </c>
      <c r="H71" s="53">
        <f t="shared" si="4"/>
        <v>2.4197069932585191E-2</v>
      </c>
      <c r="I71" s="53">
        <f t="shared" si="0"/>
        <v>8041.1959266133981</v>
      </c>
      <c r="J71" s="82">
        <f t="shared" si="5"/>
        <v>2.4585998792754471E-2</v>
      </c>
      <c r="K71" s="59"/>
      <c r="L71" s="60"/>
      <c r="M71" s="85">
        <f t="shared" si="1"/>
        <v>-4687</v>
      </c>
      <c r="N71" s="54">
        <f t="shared" si="2"/>
        <v>1.6300545907145352E-3</v>
      </c>
      <c r="O71" s="86">
        <f t="shared" si="3"/>
        <v>1.819201215189397E-8</v>
      </c>
      <c r="Z71"/>
      <c r="AG71" s="16"/>
    </row>
    <row r="72" spans="1:33" x14ac:dyDescent="0.3">
      <c r="A72" s="49">
        <v>0</v>
      </c>
      <c r="B72" s="50">
        <v>53</v>
      </c>
      <c r="C72" s="64"/>
      <c r="D72" s="57"/>
      <c r="E72" s="57"/>
      <c r="F72" s="81">
        <v>1.1000000000000301</v>
      </c>
      <c r="G72" s="53">
        <f t="shared" si="6"/>
        <v>0.87492806436285597</v>
      </c>
      <c r="H72" s="53">
        <f t="shared" si="4"/>
        <v>2.1787120738745003E-2</v>
      </c>
      <c r="I72" s="53">
        <f t="shared" si="0"/>
        <v>8165.2530192747345</v>
      </c>
      <c r="J72" s="82">
        <f t="shared" si="5"/>
        <v>2.2248589142751518E-2</v>
      </c>
      <c r="K72" s="59"/>
      <c r="L72" s="60"/>
      <c r="M72" s="85">
        <f t="shared" si="1"/>
        <v>-4568.3125</v>
      </c>
      <c r="N72" s="54">
        <f t="shared" si="2"/>
        <v>1.7023619244832776E-3</v>
      </c>
      <c r="O72" s="86">
        <f t="shared" si="3"/>
        <v>2.0952134481654113E-8</v>
      </c>
      <c r="Z72"/>
      <c r="AG72" s="16"/>
    </row>
    <row r="73" spans="1:33" x14ac:dyDescent="0.3">
      <c r="A73" s="49">
        <v>0</v>
      </c>
      <c r="B73" s="50">
        <v>54</v>
      </c>
      <c r="C73" s="64"/>
      <c r="D73" s="57"/>
      <c r="E73" s="57"/>
      <c r="F73" s="81">
        <v>1.2000000000000299</v>
      </c>
      <c r="G73" s="53">
        <f t="shared" si="6"/>
        <v>0.8943502263331502</v>
      </c>
      <c r="H73" s="53">
        <f t="shared" si="4"/>
        <v>1.9422161970294227E-2</v>
      </c>
      <c r="I73" s="53">
        <f t="shared" si="0"/>
        <v>8289.3101119360708</v>
      </c>
      <c r="J73" s="82">
        <f t="shared" si="5"/>
        <v>1.996158512097479E-2</v>
      </c>
      <c r="K73" s="59"/>
      <c r="L73" s="60"/>
      <c r="M73" s="85">
        <f t="shared" si="1"/>
        <v>-4449.625</v>
      </c>
      <c r="N73" s="54">
        <f t="shared" si="2"/>
        <v>1.7774896570812819E-3</v>
      </c>
      <c r="O73" s="86">
        <f t="shared" si="3"/>
        <v>2.415594189402421E-8</v>
      </c>
      <c r="Z73"/>
      <c r="AG73" s="16"/>
    </row>
    <row r="74" spans="1:33" x14ac:dyDescent="0.3">
      <c r="A74" s="49">
        <v>0</v>
      </c>
      <c r="B74" s="50">
        <v>55</v>
      </c>
      <c r="C74" s="64"/>
      <c r="D74" s="57"/>
      <c r="E74" s="57"/>
      <c r="F74" s="81">
        <v>1.30000000000003</v>
      </c>
      <c r="G74" s="53">
        <f t="shared" si="6"/>
        <v>0.91149200856260282</v>
      </c>
      <c r="H74" s="53">
        <f t="shared" si="4"/>
        <v>1.7141782229452618E-2</v>
      </c>
      <c r="I74" s="53">
        <f t="shared" si="0"/>
        <v>8413.3672045974072</v>
      </c>
      <c r="J74" s="82">
        <f t="shared" si="5"/>
        <v>1.7763233137379375E-2</v>
      </c>
      <c r="K74" s="59"/>
      <c r="L74" s="60"/>
      <c r="M74" s="85">
        <f t="shared" si="1"/>
        <v>-4330.9375</v>
      </c>
      <c r="N74" s="54">
        <f t="shared" si="2"/>
        <v>1.8555198737333668E-3</v>
      </c>
      <c r="O74" s="86">
        <f t="shared" si="3"/>
        <v>2.7878687698101299E-8</v>
      </c>
      <c r="Z74"/>
      <c r="AG74" s="16"/>
    </row>
    <row r="75" spans="1:33" x14ac:dyDescent="0.3">
      <c r="A75" s="49">
        <v>0</v>
      </c>
      <c r="B75" s="50">
        <v>56</v>
      </c>
      <c r="C75" s="64"/>
      <c r="D75" s="57"/>
      <c r="E75" s="57"/>
      <c r="F75" s="81">
        <v>1.4000000000000301</v>
      </c>
      <c r="G75" s="53">
        <f t="shared" si="6"/>
        <v>0.92647074039035582</v>
      </c>
      <c r="H75" s="53">
        <f t="shared" si="4"/>
        <v>1.4978731827753E-2</v>
      </c>
      <c r="I75" s="53">
        <f t="shared" si="0"/>
        <v>8537.4242972587435</v>
      </c>
      <c r="J75" s="82">
        <f t="shared" si="5"/>
        <v>1.5683619854846453E-2</v>
      </c>
      <c r="K75" s="59"/>
      <c r="L75" s="60"/>
      <c r="M75" s="85">
        <f t="shared" si="1"/>
        <v>-4212.25</v>
      </c>
      <c r="N75" s="54">
        <f t="shared" si="2"/>
        <v>1.9365350823848486E-3</v>
      </c>
      <c r="O75" s="86">
        <f t="shared" si="3"/>
        <v>3.2209040510564204E-8</v>
      </c>
      <c r="Z75"/>
      <c r="AG75" s="16"/>
    </row>
    <row r="76" spans="1:33" x14ac:dyDescent="0.3">
      <c r="A76" s="49">
        <v>0</v>
      </c>
      <c r="B76" s="50">
        <v>57</v>
      </c>
      <c r="C76" s="64"/>
      <c r="D76" s="57"/>
      <c r="E76" s="57"/>
      <c r="F76" s="81">
        <v>1.50000000000003</v>
      </c>
      <c r="G76" s="53">
        <f t="shared" si="6"/>
        <v>0.93942924199794464</v>
      </c>
      <c r="H76" s="53">
        <f t="shared" si="4"/>
        <v>1.2958501607588824E-2</v>
      </c>
      <c r="I76" s="53">
        <f t="shared" si="0"/>
        <v>8661.4813899200781</v>
      </c>
      <c r="J76" s="82">
        <f t="shared" si="5"/>
        <v>1.37447105109334E-2</v>
      </c>
      <c r="K76" s="59"/>
      <c r="L76" s="60"/>
      <c r="M76" s="85">
        <f t="shared" si="1"/>
        <v>-4093.5625</v>
      </c>
      <c r="N76" s="54">
        <f t="shared" si="2"/>
        <v>2.0206180574451615E-3</v>
      </c>
      <c r="O76" s="86">
        <f t="shared" si="3"/>
        <v>3.7251588626110247E-8</v>
      </c>
      <c r="Z76"/>
      <c r="AG76" s="16"/>
    </row>
    <row r="77" spans="1:33" x14ac:dyDescent="0.3">
      <c r="A77" s="49">
        <v>0</v>
      </c>
      <c r="B77" s="50">
        <v>58</v>
      </c>
      <c r="C77" s="64"/>
      <c r="D77" s="57"/>
      <c r="E77" s="57"/>
      <c r="F77" s="81">
        <v>1.6000000000000301</v>
      </c>
      <c r="G77" s="53">
        <f t="shared" si="6"/>
        <v>0.95052853196635501</v>
      </c>
      <c r="H77" s="53">
        <f t="shared" si="4"/>
        <v>1.1099289968410364E-2</v>
      </c>
      <c r="I77" s="53">
        <f t="shared" si="0"/>
        <v>8785.5384825814144</v>
      </c>
      <c r="J77" s="82">
        <f t="shared" si="5"/>
        <v>1.1960820431008212E-2</v>
      </c>
      <c r="K77" s="59"/>
      <c r="L77" s="60"/>
      <c r="M77" s="85">
        <f t="shared" si="1"/>
        <v>-3974.875</v>
      </c>
      <c r="N77" s="54">
        <f t="shared" si="2"/>
        <v>2.107851671480282E-3</v>
      </c>
      <c r="O77" s="86">
        <f t="shared" si="3"/>
        <v>4.312983221059112E-8</v>
      </c>
      <c r="Z77"/>
      <c r="AG77" s="16"/>
    </row>
    <row r="78" spans="1:33" x14ac:dyDescent="0.3">
      <c r="A78" s="49">
        <v>0</v>
      </c>
      <c r="B78" s="50">
        <v>59</v>
      </c>
      <c r="C78" s="64"/>
      <c r="D78" s="57"/>
      <c r="E78" s="57"/>
      <c r="F78" s="81">
        <v>1.7000000000000299</v>
      </c>
      <c r="G78" s="53">
        <f t="shared" si="6"/>
        <v>0.95994084313618555</v>
      </c>
      <c r="H78" s="53">
        <f t="shared" si="4"/>
        <v>9.4123111698305451E-3</v>
      </c>
      <c r="I78" s="53">
        <f t="shared" si="0"/>
        <v>8909.5955752427508</v>
      </c>
      <c r="J78" s="82">
        <f t="shared" si="5"/>
        <v>1.0339404259172902E-2</v>
      </c>
      <c r="K78" s="59"/>
      <c r="L78" s="60"/>
      <c r="M78" s="85">
        <f t="shared" si="1"/>
        <v>-3856.1875</v>
      </c>
      <c r="N78" s="54">
        <f t="shared" si="2"/>
        <v>2.1983187145497227E-3</v>
      </c>
      <c r="O78" s="86">
        <f t="shared" si="3"/>
        <v>4.998976211327808E-8</v>
      </c>
      <c r="Z78"/>
      <c r="AG78" s="16"/>
    </row>
    <row r="79" spans="1:33" x14ac:dyDescent="0.3">
      <c r="A79" s="49">
        <v>0</v>
      </c>
      <c r="B79" s="50">
        <v>60</v>
      </c>
      <c r="C79" s="64"/>
      <c r="D79" s="57"/>
      <c r="E79" s="57"/>
      <c r="F79" s="81">
        <v>1.80000000000003</v>
      </c>
      <c r="G79" s="53">
        <f t="shared" si="6"/>
        <v>0.96784322520438848</v>
      </c>
      <c r="H79" s="53">
        <f t="shared" si="4"/>
        <v>7.9023820682029289E-3</v>
      </c>
      <c r="I79" s="53">
        <f t="shared" si="0"/>
        <v>9033.6526679040871</v>
      </c>
      <c r="J79" s="82">
        <f t="shared" si="5"/>
        <v>8.8820463980268105E-3</v>
      </c>
      <c r="K79" s="59"/>
      <c r="L79" s="60"/>
      <c r="M79" s="85">
        <f t="shared" si="1"/>
        <v>-3737.5</v>
      </c>
      <c r="N79" s="54">
        <f t="shared" si="2"/>
        <v>2.2921017009128082E-3</v>
      </c>
      <c r="O79" s="86">
        <f t="shared" si="3"/>
        <v>5.800414482245908E-8</v>
      </c>
      <c r="Z79"/>
      <c r="AG79" s="16"/>
    </row>
    <row r="80" spans="1:33" x14ac:dyDescent="0.3">
      <c r="A80" s="49">
        <v>0</v>
      </c>
      <c r="B80" s="50">
        <v>61</v>
      </c>
      <c r="C80" s="64"/>
      <c r="D80" s="57"/>
      <c r="E80" s="57"/>
      <c r="F80" s="81">
        <v>1.9000000000000301</v>
      </c>
      <c r="G80" s="53">
        <f t="shared" si="6"/>
        <v>0.97441194047836321</v>
      </c>
      <c r="H80" s="53">
        <f t="shared" si="4"/>
        <v>6.5687152739747345E-3</v>
      </c>
      <c r="I80" s="53">
        <f t="shared" si="0"/>
        <v>9157.7097605654235</v>
      </c>
      <c r="J80" s="82">
        <f t="shared" si="5"/>
        <v>7.5855462446362543E-3</v>
      </c>
      <c r="K80" s="59"/>
      <c r="L80" s="60"/>
      <c r="M80" s="85">
        <f t="shared" si="1"/>
        <v>-3618.8125</v>
      </c>
      <c r="N80" s="54">
        <f t="shared" si="2"/>
        <v>2.3892826628677637E-3</v>
      </c>
      <c r="O80" s="86">
        <f t="shared" si="3"/>
        <v>6.7377658304129998E-8</v>
      </c>
      <c r="Z80"/>
      <c r="AG80" s="16"/>
    </row>
    <row r="81" spans="1:33" x14ac:dyDescent="0.3">
      <c r="A81" s="49">
        <v>0</v>
      </c>
      <c r="B81" s="50">
        <v>62</v>
      </c>
      <c r="C81" s="64"/>
      <c r="D81" s="57"/>
      <c r="E81" s="57"/>
      <c r="F81" s="81">
        <v>2.0000000000000302</v>
      </c>
      <c r="G81" s="53">
        <f t="shared" si="6"/>
        <v>0.97981778459429703</v>
      </c>
      <c r="H81" s="53">
        <f t="shared" si="4"/>
        <v>5.4058441159338111E-3</v>
      </c>
      <c r="I81" s="53">
        <f t="shared" si="0"/>
        <v>9281.7668532267598</v>
      </c>
      <c r="J81" s="82">
        <f t="shared" si="5"/>
        <v>6.4430092156437802E-3</v>
      </c>
      <c r="K81" s="59"/>
      <c r="L81" s="60"/>
      <c r="M81" s="85">
        <f t="shared" si="1"/>
        <v>-3500.125</v>
      </c>
      <c r="N81" s="54">
        <f t="shared" si="2"/>
        <v>2.4899429315246961E-3</v>
      </c>
      <c r="O81" s="86">
        <f t="shared" si="3"/>
        <v>7.8353054165332809E-8</v>
      </c>
      <c r="Z81"/>
      <c r="AG81" s="16"/>
    </row>
    <row r="82" spans="1:33" x14ac:dyDescent="0.3">
      <c r="A82" s="49">
        <v>0</v>
      </c>
      <c r="B82" s="50">
        <v>63</v>
      </c>
      <c r="C82" s="64"/>
      <c r="D82" s="57"/>
      <c r="E82" s="57"/>
      <c r="F82" s="81">
        <v>2.1000000000000298</v>
      </c>
      <c r="G82" s="53">
        <f t="shared" si="6"/>
        <v>0.98422239260891065</v>
      </c>
      <c r="H82" s="53">
        <f t="shared" si="4"/>
        <v>4.4046080146136202E-3</v>
      </c>
      <c r="I82" s="53">
        <f t="shared" si="0"/>
        <v>9405.8239458880962</v>
      </c>
      <c r="J82" s="82">
        <f t="shared" si="5"/>
        <v>5.4448755663384363E-3</v>
      </c>
      <c r="K82" s="59"/>
      <c r="L82" s="60"/>
      <c r="M82" s="85">
        <f t="shared" si="1"/>
        <v>-3381.4375</v>
      </c>
      <c r="N82" s="54">
        <f t="shared" si="2"/>
        <v>2.5941629043595357E-3</v>
      </c>
      <c r="O82" s="86">
        <f t="shared" si="3"/>
        <v>9.1218558997447949E-8</v>
      </c>
      <c r="Z82"/>
      <c r="AG82" s="16"/>
    </row>
    <row r="83" spans="1:33" x14ac:dyDescent="0.3">
      <c r="A83" s="49">
        <v>0</v>
      </c>
      <c r="B83" s="50">
        <v>64</v>
      </c>
      <c r="C83" s="64"/>
      <c r="D83" s="57"/>
      <c r="E83" s="57"/>
      <c r="F83" s="81">
        <v>2.2000000000000299</v>
      </c>
      <c r="G83" s="53">
        <f t="shared" si="6"/>
        <v>0.98777552734495622</v>
      </c>
      <c r="H83" s="53">
        <f t="shared" si="4"/>
        <v>3.5531347360455712E-3</v>
      </c>
      <c r="I83" s="53">
        <f t="shared" si="0"/>
        <v>9529.8810385494326</v>
      </c>
      <c r="J83" s="82">
        <f t="shared" si="5"/>
        <v>4.5798405122728925E-3</v>
      </c>
      <c r="K83" s="59"/>
      <c r="L83" s="60"/>
      <c r="M83" s="85">
        <f t="shared" si="1"/>
        <v>-3262.75</v>
      </c>
      <c r="N83" s="54">
        <f t="shared" si="2"/>
        <v>2.7020217994471012E-3</v>
      </c>
      <c r="O83" s="86">
        <f t="shared" si="3"/>
        <v>1.0631677338596481E-7</v>
      </c>
      <c r="Z83"/>
      <c r="AG83" s="16"/>
    </row>
    <row r="84" spans="1:33" x14ac:dyDescent="0.3">
      <c r="A84" s="49">
        <v>0</v>
      </c>
      <c r="B84" s="50">
        <v>65</v>
      </c>
      <c r="C84" s="64"/>
      <c r="D84" s="57"/>
      <c r="E84" s="57"/>
      <c r="F84" s="81">
        <v>2.30000000000003</v>
      </c>
      <c r="G84" s="53">
        <f t="shared" si="6"/>
        <v>0.99061329446516222</v>
      </c>
      <c r="H84" s="53">
        <f t="shared" si="4"/>
        <v>2.8377671202060029E-3</v>
      </c>
      <c r="I84" s="53">
        <f t="shared" ref="I84:I103" si="7">D$6+F84*D$8</f>
        <v>9653.9381312107671</v>
      </c>
      <c r="J84" s="82">
        <f t="shared" si="5"/>
        <v>3.8356388724222201E-3</v>
      </c>
      <c r="K84" s="59"/>
      <c r="L84" s="60"/>
      <c r="M84" s="85">
        <f t="shared" ref="M84:M147" si="8">M83+$E$21</f>
        <v>-3144.0625</v>
      </c>
      <c r="N84" s="54">
        <f t="shared" ref="N84:N147" si="9">_xlfn.T.DIST((M85-D$6)/D$11,D$12-1,1)-_xlfn.T.DIST((M83-D$6)/D$11,D$12-1,1)</f>
        <v>2.813597396321605E-3</v>
      </c>
      <c r="O84" s="86">
        <f t="shared" ref="O84:O147" si="10">_xlfn.T.DIST((M85-D$6)/D$8,D$12-1,1)-_xlfn.T.DIST((M83-D$6)/D$8,D$12-1,1)</f>
        <v>1.2405538277210149E-7</v>
      </c>
      <c r="Z84"/>
      <c r="AG84" s="16"/>
    </row>
    <row r="85" spans="1:33" x14ac:dyDescent="0.3">
      <c r="A85" s="49">
        <v>0</v>
      </c>
      <c r="B85" s="50">
        <v>66</v>
      </c>
      <c r="C85" s="64"/>
      <c r="D85" s="57"/>
      <c r="E85" s="57"/>
      <c r="F85" s="81">
        <v>2.4000000000000399</v>
      </c>
      <c r="G85" s="53">
        <f t="shared" si="6"/>
        <v>0.99285718926472932</v>
      </c>
      <c r="H85" s="53">
        <f t="shared" ref="H85:H103" si="11">(G85-G84)</f>
        <v>2.2438947995671032E-3</v>
      </c>
      <c r="I85" s="53">
        <f t="shared" si="7"/>
        <v>9777.9952238721162</v>
      </c>
      <c r="J85" s="82">
        <f t="shared" ref="J85:J104" si="12">_xlfn.T.DIST((I85-D$6)/D$8,D$12-1,1)-_xlfn.T.DIST((I84-D$6)/D$8,D$12-1,1)</f>
        <v>3.1996839589247816E-3</v>
      </c>
      <c r="K85" s="59"/>
      <c r="L85" s="60"/>
      <c r="M85" s="85">
        <f t="shared" si="8"/>
        <v>-3025.375</v>
      </c>
      <c r="N85" s="54">
        <f t="shared" si="9"/>
        <v>2.9289657634776131E-3</v>
      </c>
      <c r="O85" s="86">
        <f t="shared" si="10"/>
        <v>1.4492006239287841E-7</v>
      </c>
      <c r="Z85"/>
      <c r="AG85" s="16"/>
    </row>
    <row r="86" spans="1:33" x14ac:dyDescent="0.3">
      <c r="A86" s="49">
        <v>0</v>
      </c>
      <c r="B86" s="50">
        <v>67</v>
      </c>
      <c r="C86" s="64"/>
      <c r="D86" s="57"/>
      <c r="E86" s="57"/>
      <c r="F86" s="81">
        <v>2.50000000000004</v>
      </c>
      <c r="G86" s="53">
        <f t="shared" ref="G86:G103" si="13">NORMDIST(F86+0.05,0,1,1)</f>
        <v>0.99461385404593394</v>
      </c>
      <c r="H86" s="53">
        <f t="shared" si="11"/>
        <v>1.7566647812046199E-3</v>
      </c>
      <c r="I86" s="53">
        <f t="shared" si="7"/>
        <v>9902.0523165334525</v>
      </c>
      <c r="J86" s="82">
        <f t="shared" si="12"/>
        <v>2.6595631091440586E-3</v>
      </c>
      <c r="K86" s="59"/>
      <c r="L86" s="60"/>
      <c r="M86" s="85">
        <f t="shared" si="8"/>
        <v>-2906.6875</v>
      </c>
      <c r="N86" s="54">
        <f t="shared" si="9"/>
        <v>3.0482009725864845E-3</v>
      </c>
      <c r="O86" s="86">
        <f t="shared" si="10"/>
        <v>1.6949004170803019E-7</v>
      </c>
      <c r="Z86"/>
      <c r="AG86" s="16"/>
    </row>
    <row r="87" spans="1:33" x14ac:dyDescent="0.3">
      <c r="A87" s="49">
        <v>0</v>
      </c>
      <c r="B87" s="50">
        <v>68</v>
      </c>
      <c r="C87" s="64"/>
      <c r="D87" s="57"/>
      <c r="E87" s="57"/>
      <c r="F87" s="81">
        <v>2.6000000000000401</v>
      </c>
      <c r="G87" s="53">
        <f t="shared" si="13"/>
        <v>0.99597541145724222</v>
      </c>
      <c r="H87" s="53">
        <f t="shared" si="11"/>
        <v>1.3615574113082785E-3</v>
      </c>
      <c r="I87" s="53">
        <f t="shared" si="7"/>
        <v>10026.109409194789</v>
      </c>
      <c r="J87" s="82">
        <f t="shared" si="12"/>
        <v>2.2034010681601934E-3</v>
      </c>
      <c r="K87" s="59"/>
      <c r="L87" s="60"/>
      <c r="M87" s="85">
        <f t="shared" si="8"/>
        <v>-2788</v>
      </c>
      <c r="N87" s="54">
        <f t="shared" si="9"/>
        <v>3.1713747995700953E-3</v>
      </c>
      <c r="O87" s="86">
        <f t="shared" si="10"/>
        <v>1.9845689548766821E-7</v>
      </c>
      <c r="Z87"/>
      <c r="AG87" s="16"/>
    </row>
    <row r="88" spans="1:33" x14ac:dyDescent="0.3">
      <c r="A88" s="49">
        <v>0</v>
      </c>
      <c r="B88" s="50">
        <v>69</v>
      </c>
      <c r="C88" s="64"/>
      <c r="D88" s="57"/>
      <c r="E88" s="57"/>
      <c r="F88" s="81">
        <v>2.7000000000000401</v>
      </c>
      <c r="G88" s="53">
        <f t="shared" si="13"/>
        <v>0.99702023676494578</v>
      </c>
      <c r="H88" s="53">
        <f t="shared" si="11"/>
        <v>1.0448253077035563E-3</v>
      </c>
      <c r="I88" s="53">
        <f t="shared" si="7"/>
        <v>10150.166501856125</v>
      </c>
      <c r="J88" s="82">
        <f t="shared" si="12"/>
        <v>1.8201077722260761E-3</v>
      </c>
      <c r="K88" s="59"/>
      <c r="L88" s="60"/>
      <c r="M88" s="85">
        <f t="shared" si="8"/>
        <v>-2669.3125</v>
      </c>
      <c r="N88" s="54">
        <f t="shared" si="9"/>
        <v>3.2985564127541861E-3</v>
      </c>
      <c r="O88" s="86">
        <f t="shared" si="10"/>
        <v>2.3264725332198909E-7</v>
      </c>
      <c r="Z88"/>
      <c r="AG88" s="16"/>
    </row>
    <row r="89" spans="1:33" x14ac:dyDescent="0.3">
      <c r="A89" s="49">
        <v>0</v>
      </c>
      <c r="B89" s="50">
        <v>70</v>
      </c>
      <c r="C89" s="64"/>
      <c r="D89" s="57"/>
      <c r="E89" s="57"/>
      <c r="F89" s="81">
        <v>2.8000000000000398</v>
      </c>
      <c r="G89" s="53">
        <f t="shared" si="13"/>
        <v>0.99781403854508699</v>
      </c>
      <c r="H89" s="53">
        <f t="shared" si="11"/>
        <v>7.9380178014121228E-4</v>
      </c>
      <c r="I89" s="53">
        <f t="shared" si="7"/>
        <v>10274.22359451746</v>
      </c>
      <c r="J89" s="82">
        <f t="shared" si="12"/>
        <v>1.49952957286692E-3</v>
      </c>
      <c r="K89" s="59"/>
      <c r="L89" s="60"/>
      <c r="M89" s="85">
        <f t="shared" si="8"/>
        <v>-2550.625</v>
      </c>
      <c r="N89" s="54">
        <f t="shared" si="9"/>
        <v>3.4298120483982619E-3</v>
      </c>
      <c r="O89" s="86">
        <f t="shared" si="10"/>
        <v>2.7305027194169206E-7</v>
      </c>
      <c r="Z89"/>
      <c r="AG89" s="16"/>
    </row>
    <row r="90" spans="1:33" x14ac:dyDescent="0.3">
      <c r="A90" s="49">
        <v>0</v>
      </c>
      <c r="B90" s="50">
        <v>71</v>
      </c>
      <c r="C90" s="64"/>
      <c r="D90" s="57"/>
      <c r="E90" s="57"/>
      <c r="F90" s="81">
        <v>2.9000000000000399</v>
      </c>
      <c r="G90" s="53">
        <f t="shared" si="13"/>
        <v>0.99841113035263529</v>
      </c>
      <c r="H90" s="53">
        <f t="shared" si="11"/>
        <v>5.9709180754830005E-4</v>
      </c>
      <c r="I90" s="53">
        <f t="shared" si="7"/>
        <v>10398.280687178796</v>
      </c>
      <c r="J90" s="82">
        <f t="shared" si="12"/>
        <v>1.2325232735679315E-3</v>
      </c>
      <c r="K90" s="59"/>
      <c r="L90" s="60"/>
      <c r="M90" s="85">
        <f t="shared" si="8"/>
        <v>-2431.9375</v>
      </c>
      <c r="N90" s="54">
        <f t="shared" si="9"/>
        <v>3.5652046739845719E-3</v>
      </c>
      <c r="O90" s="86">
        <f t="shared" si="10"/>
        <v>3.2085090183045117E-7</v>
      </c>
      <c r="Z90"/>
      <c r="AG90" s="16"/>
    </row>
    <row r="91" spans="1:33" x14ac:dyDescent="0.3">
      <c r="A91" s="49">
        <v>0</v>
      </c>
      <c r="B91" s="50">
        <v>72</v>
      </c>
      <c r="C91" s="64"/>
      <c r="D91" s="57"/>
      <c r="E91" s="57"/>
      <c r="F91" s="81">
        <v>3.00000000000004</v>
      </c>
      <c r="G91" s="53">
        <f t="shared" si="13"/>
        <v>0.99885579316897743</v>
      </c>
      <c r="H91" s="53">
        <f t="shared" si="11"/>
        <v>4.4466281634214511E-4</v>
      </c>
      <c r="I91" s="53">
        <f t="shared" si="7"/>
        <v>10522.337779840132</v>
      </c>
      <c r="J91" s="82">
        <f t="shared" si="12"/>
        <v>1.0109711978234515E-3</v>
      </c>
      <c r="K91" s="59"/>
      <c r="L91" s="60"/>
      <c r="M91" s="85">
        <f t="shared" si="8"/>
        <v>-2313.25</v>
      </c>
      <c r="N91" s="54">
        <f t="shared" si="9"/>
        <v>3.7047936397396758E-3</v>
      </c>
      <c r="O91" s="86">
        <f t="shared" si="10"/>
        <v>3.7747020908170863E-7</v>
      </c>
      <c r="Z91"/>
      <c r="AG91" s="16"/>
    </row>
    <row r="92" spans="1:33" x14ac:dyDescent="0.3">
      <c r="A92" s="49">
        <v>0</v>
      </c>
      <c r="B92" s="50">
        <v>73</v>
      </c>
      <c r="C92" s="64"/>
      <c r="D92" s="57"/>
      <c r="E92" s="57"/>
      <c r="F92" s="81">
        <v>3.1000000000000401</v>
      </c>
      <c r="G92" s="53">
        <f t="shared" si="13"/>
        <v>0.99918364768717161</v>
      </c>
      <c r="H92" s="53">
        <f t="shared" si="11"/>
        <v>3.2785451819417055E-4</v>
      </c>
      <c r="I92" s="53">
        <f t="shared" si="7"/>
        <v>10646.394872501469</v>
      </c>
      <c r="J92" s="82">
        <f t="shared" si="12"/>
        <v>8.277534511560436E-4</v>
      </c>
      <c r="K92" s="59"/>
      <c r="L92" s="60"/>
      <c r="M92" s="85">
        <f t="shared" si="8"/>
        <v>-2194.5625</v>
      </c>
      <c r="N92" s="54">
        <f t="shared" si="9"/>
        <v>3.8486343189520281E-3</v>
      </c>
      <c r="O92" s="86">
        <f t="shared" si="10"/>
        <v>4.4461429504519241E-7</v>
      </c>
      <c r="Z92"/>
      <c r="AG92" s="16"/>
    </row>
    <row r="93" spans="1:33" x14ac:dyDescent="0.3">
      <c r="A93" s="49">
        <v>0</v>
      </c>
      <c r="B93" s="50">
        <v>74</v>
      </c>
      <c r="C93" s="64"/>
      <c r="D93" s="57"/>
      <c r="E93" s="57"/>
      <c r="F93" s="81">
        <v>3.2000000000000401</v>
      </c>
      <c r="G93" s="53">
        <f t="shared" si="13"/>
        <v>0.99942297495760934</v>
      </c>
      <c r="H93" s="53">
        <f t="shared" si="11"/>
        <v>2.3932727043773916E-4</v>
      </c>
      <c r="I93" s="53">
        <f t="shared" si="7"/>
        <v>10770.451965162805</v>
      </c>
      <c r="J93" s="82">
        <f t="shared" si="12"/>
        <v>6.7669104468948138E-4</v>
      </c>
      <c r="K93" s="59"/>
      <c r="L93" s="60"/>
      <c r="M93" s="85">
        <f t="shared" si="8"/>
        <v>-2075.875</v>
      </c>
      <c r="N93" s="54">
        <f t="shared" si="9"/>
        <v>3.9967777377504649E-3</v>
      </c>
      <c r="O93" s="86">
        <f t="shared" si="10"/>
        <v>5.2433370202179889E-7</v>
      </c>
      <c r="Z93"/>
      <c r="AG93" s="16"/>
    </row>
    <row r="94" spans="1:33" x14ac:dyDescent="0.3">
      <c r="A94" s="49">
        <v>0</v>
      </c>
      <c r="B94" s="50">
        <v>75</v>
      </c>
      <c r="C94" s="64"/>
      <c r="D94" s="57"/>
      <c r="E94" s="57"/>
      <c r="F94" s="81">
        <v>3.3000000000000398</v>
      </c>
      <c r="G94" s="53">
        <f t="shared" si="13"/>
        <v>0.99959594219813608</v>
      </c>
      <c r="H94" s="53">
        <f t="shared" si="11"/>
        <v>1.7296724052673351E-4</v>
      </c>
      <c r="I94" s="53">
        <f t="shared" si="7"/>
        <v>10894.50905782414</v>
      </c>
      <c r="J94" s="82">
        <f t="shared" si="12"/>
        <v>5.5247095500188248E-4</v>
      </c>
      <c r="K94" s="59"/>
      <c r="L94" s="60"/>
      <c r="M94" s="85">
        <f t="shared" si="8"/>
        <v>-1957.1875</v>
      </c>
      <c r="N94" s="54">
        <f t="shared" si="9"/>
        <v>4.1492701951092587E-3</v>
      </c>
      <c r="O94" s="86">
        <f t="shared" si="10"/>
        <v>6.1909561786795404E-7</v>
      </c>
      <c r="Z94"/>
      <c r="AG94" s="16"/>
    </row>
    <row r="95" spans="1:33" x14ac:dyDescent="0.3">
      <c r="A95" s="49">
        <v>0</v>
      </c>
      <c r="B95" s="50">
        <v>76</v>
      </c>
      <c r="C95" s="64"/>
      <c r="D95" s="57"/>
      <c r="E95" s="57"/>
      <c r="F95" s="81">
        <v>3.4000000000000399</v>
      </c>
      <c r="G95" s="53">
        <f t="shared" si="13"/>
        <v>0.99971970672318389</v>
      </c>
      <c r="H95" s="53">
        <f t="shared" si="11"/>
        <v>1.2376452504780922E-4</v>
      </c>
      <c r="I95" s="53">
        <f t="shared" si="7"/>
        <v>11018.566150485476</v>
      </c>
      <c r="J95" s="82">
        <f t="shared" si="12"/>
        <v>4.5056173329938165E-4</v>
      </c>
      <c r="K95" s="59"/>
      <c r="L95" s="60"/>
      <c r="M95" s="85">
        <f t="shared" si="8"/>
        <v>-1838.5</v>
      </c>
      <c r="N95" s="54">
        <f t="shared" si="9"/>
        <v>4.3061528739488097E-3</v>
      </c>
      <c r="O95" s="86">
        <f t="shared" si="10"/>
        <v>7.3187171403531643E-7</v>
      </c>
      <c r="Z95"/>
      <c r="AG95" s="16"/>
    </row>
    <row r="96" spans="1:33" x14ac:dyDescent="0.3">
      <c r="A96" s="49">
        <v>0</v>
      </c>
      <c r="B96" s="50">
        <v>77</v>
      </c>
      <c r="C96" s="64"/>
      <c r="D96" s="57"/>
      <c r="E96" s="57"/>
      <c r="F96" s="81">
        <v>3.50000000000004</v>
      </c>
      <c r="G96" s="53">
        <f t="shared" si="13"/>
        <v>0.99980738442436434</v>
      </c>
      <c r="H96" s="53">
        <f t="shared" si="11"/>
        <v>8.7677701180455259E-5</v>
      </c>
      <c r="I96" s="53">
        <f t="shared" si="7"/>
        <v>11142.623243146812</v>
      </c>
      <c r="J96" s="82">
        <f t="shared" si="12"/>
        <v>3.6712608256739276E-4</v>
      </c>
      <c r="K96" s="59"/>
      <c r="L96" s="60"/>
      <c r="M96" s="85">
        <f t="shared" si="8"/>
        <v>-1719.8125</v>
      </c>
      <c r="N96" s="54">
        <f t="shared" si="9"/>
        <v>4.4674614443112326E-3</v>
      </c>
      <c r="O96" s="86">
        <f t="shared" si="10"/>
        <v>8.6624509264906054E-7</v>
      </c>
      <c r="Z96"/>
      <c r="AG96" s="16"/>
    </row>
    <row r="97" spans="1:33" x14ac:dyDescent="0.3">
      <c r="A97" s="49">
        <v>0</v>
      </c>
      <c r="B97" s="50">
        <v>78</v>
      </c>
      <c r="C97" s="64"/>
      <c r="D97" s="57"/>
      <c r="E97" s="57"/>
      <c r="F97" s="81">
        <v>3.6000000000000401</v>
      </c>
      <c r="G97" s="53">
        <f t="shared" si="13"/>
        <v>0.99986887984557948</v>
      </c>
      <c r="H97" s="53">
        <f t="shared" si="11"/>
        <v>6.1495421215140844E-5</v>
      </c>
      <c r="I97" s="53">
        <f t="shared" si="7"/>
        <v>11266.680335808149</v>
      </c>
      <c r="J97" s="82">
        <f t="shared" si="12"/>
        <v>2.9893495928601244E-4</v>
      </c>
      <c r="K97" s="59"/>
      <c r="L97" s="60"/>
      <c r="M97" s="85">
        <f t="shared" si="8"/>
        <v>-1601.125</v>
      </c>
      <c r="N97" s="54">
        <f t="shared" si="9"/>
        <v>4.6332256597032828E-3</v>
      </c>
      <c r="O97" s="86">
        <f t="shared" si="10"/>
        <v>1.0265406061873531E-6</v>
      </c>
      <c r="Z97"/>
      <c r="AG97" s="16"/>
    </row>
    <row r="98" spans="1:33" x14ac:dyDescent="0.3">
      <c r="A98" s="49">
        <v>0</v>
      </c>
      <c r="B98" s="50">
        <v>79</v>
      </c>
      <c r="C98" s="64"/>
      <c r="D98" s="57"/>
      <c r="E98" s="57"/>
      <c r="F98" s="81">
        <v>3.7000000000000401</v>
      </c>
      <c r="G98" s="53">
        <f t="shared" si="13"/>
        <v>0.99991158271479919</v>
      </c>
      <c r="H98" s="53">
        <f t="shared" si="11"/>
        <v>4.2702869219701789E-5</v>
      </c>
      <c r="I98" s="53">
        <f t="shared" si="7"/>
        <v>11390.737428469485</v>
      </c>
      <c r="J98" s="82">
        <f t="shared" si="12"/>
        <v>2.4328624116987108E-4</v>
      </c>
      <c r="K98" s="59"/>
      <c r="L98" s="60"/>
      <c r="M98" s="85">
        <f t="shared" si="8"/>
        <v>-1482.4375</v>
      </c>
      <c r="N98" s="54">
        <f t="shared" si="9"/>
        <v>4.8034689478070741E-3</v>
      </c>
      <c r="O98" s="86">
        <f t="shared" si="10"/>
        <v>1.2179837818940695E-6</v>
      </c>
      <c r="Z98"/>
      <c r="AG98" s="16"/>
    </row>
    <row r="99" spans="1:33" x14ac:dyDescent="0.3">
      <c r="A99" s="49">
        <v>0</v>
      </c>
      <c r="B99" s="50">
        <v>80</v>
      </c>
      <c r="C99" s="64"/>
      <c r="D99" s="57"/>
      <c r="E99" s="57"/>
      <c r="F99" s="81">
        <v>3.8000000000000398</v>
      </c>
      <c r="G99" s="53">
        <f t="shared" si="13"/>
        <v>0.99994094108758114</v>
      </c>
      <c r="H99" s="53">
        <f t="shared" si="11"/>
        <v>2.9358372781951303E-5</v>
      </c>
      <c r="I99" s="53">
        <f t="shared" si="7"/>
        <v>11514.794521130822</v>
      </c>
      <c r="J99" s="82">
        <f t="shared" si="12"/>
        <v>1.979298161991494E-4</v>
      </c>
      <c r="K99" s="59"/>
      <c r="L99" s="60"/>
      <c r="M99" s="85">
        <f t="shared" si="8"/>
        <v>-1363.75</v>
      </c>
      <c r="N99" s="54">
        <f t="shared" si="9"/>
        <v>4.9782079968784879E-3</v>
      </c>
      <c r="O99" s="86">
        <f t="shared" si="10"/>
        <v>1.4468947736091591E-6</v>
      </c>
      <c r="Z99"/>
      <c r="AG99" s="16"/>
    </row>
    <row r="100" spans="1:33" x14ac:dyDescent="0.3">
      <c r="A100" s="49">
        <v>0</v>
      </c>
      <c r="B100" s="50">
        <v>81</v>
      </c>
      <c r="C100" s="64"/>
      <c r="D100" s="57"/>
      <c r="E100" s="57"/>
      <c r="F100" s="81">
        <v>3.9000000000000399</v>
      </c>
      <c r="G100" s="53">
        <f t="shared" si="13"/>
        <v>0.99996092440340223</v>
      </c>
      <c r="H100" s="53">
        <f t="shared" si="11"/>
        <v>1.9983315821092695E-5</v>
      </c>
      <c r="I100" s="53">
        <f t="shared" si="7"/>
        <v>11638.851613792158</v>
      </c>
      <c r="J100" s="82">
        <f t="shared" si="12"/>
        <v>1.6100005427166497E-4</v>
      </c>
      <c r="K100" s="59"/>
      <c r="L100" s="60"/>
      <c r="M100" s="85">
        <f t="shared" si="8"/>
        <v>-1245.0625</v>
      </c>
      <c r="N100" s="54">
        <f t="shared" si="9"/>
        <v>5.1574523392682384E-3</v>
      </c>
      <c r="O100" s="86">
        <f t="shared" si="10"/>
        <v>1.720925226916292E-6</v>
      </c>
      <c r="Z100"/>
      <c r="AG100" s="16"/>
    </row>
    <row r="101" spans="1:33" x14ac:dyDescent="0.3">
      <c r="A101" s="49">
        <v>0</v>
      </c>
      <c r="B101" s="50">
        <v>82</v>
      </c>
      <c r="C101" s="64"/>
      <c r="D101" s="57"/>
      <c r="E101" s="57"/>
      <c r="F101" s="81">
        <v>4.00000000000004</v>
      </c>
      <c r="G101" s="53">
        <f t="shared" si="13"/>
        <v>0.99997439118352593</v>
      </c>
      <c r="H101" s="53">
        <f t="shared" si="11"/>
        <v>1.3466780123705391E-5</v>
      </c>
      <c r="I101" s="53">
        <f t="shared" si="7"/>
        <v>11762.908706453494</v>
      </c>
      <c r="J101" s="82">
        <f t="shared" si="12"/>
        <v>1.3095597608991927E-4</v>
      </c>
      <c r="K101" s="59"/>
      <c r="L101" s="60"/>
      <c r="M101" s="85">
        <f t="shared" si="8"/>
        <v>-1126.375</v>
      </c>
      <c r="N101" s="54">
        <f t="shared" si="9"/>
        <v>5.3412039336125372E-3</v>
      </c>
      <c r="O101" s="86">
        <f t="shared" si="10"/>
        <v>2.0493477413684647E-6</v>
      </c>
      <c r="Z101"/>
      <c r="AG101" s="16"/>
    </row>
    <row r="102" spans="1:33" x14ac:dyDescent="0.3">
      <c r="A102" s="49">
        <v>0</v>
      </c>
      <c r="B102" s="50">
        <v>83</v>
      </c>
      <c r="C102" s="64"/>
      <c r="D102" s="57"/>
      <c r="E102" s="57"/>
      <c r="F102" s="81">
        <v>4.1000000000000396</v>
      </c>
      <c r="G102" s="53">
        <f t="shared" si="13"/>
        <v>0.99998337623627032</v>
      </c>
      <c r="H102" s="53">
        <f t="shared" si="11"/>
        <v>8.9850527443813277E-6</v>
      </c>
      <c r="I102" s="53">
        <f t="shared" si="7"/>
        <v>11886.965799114831</v>
      </c>
      <c r="J102" s="82">
        <f t="shared" si="12"/>
        <v>1.0652898791418952E-4</v>
      </c>
      <c r="K102" s="59"/>
      <c r="L102" s="60"/>
      <c r="M102" s="85">
        <f t="shared" si="8"/>
        <v>-1007.6875</v>
      </c>
      <c r="N102" s="54">
        <f t="shared" si="9"/>
        <v>5.529456747357081E-3</v>
      </c>
      <c r="O102" s="86">
        <f t="shared" si="10"/>
        <v>2.4434098217263029E-6</v>
      </c>
      <c r="Z102"/>
      <c r="AG102" s="16"/>
    </row>
    <row r="103" spans="1:33" ht="15" thickBot="1" x14ac:dyDescent="0.35">
      <c r="A103" s="49">
        <v>0</v>
      </c>
      <c r="B103" s="50">
        <v>84</v>
      </c>
      <c r="C103" s="64"/>
      <c r="D103" s="57"/>
      <c r="E103" s="57"/>
      <c r="F103" s="83">
        <v>4.2000000000000401</v>
      </c>
      <c r="G103" s="56">
        <f t="shared" si="13"/>
        <v>0.9999893114742251</v>
      </c>
      <c r="H103" s="56">
        <f t="shared" si="11"/>
        <v>5.9352379547794598E-6</v>
      </c>
      <c r="I103" s="56">
        <f t="shared" si="7"/>
        <v>12011.022891776167</v>
      </c>
      <c r="J103" s="84">
        <f t="shared" si="12"/>
        <v>8.6677762003217751E-5</v>
      </c>
      <c r="K103" s="59"/>
      <c r="L103" s="60"/>
      <c r="M103" s="85">
        <f t="shared" si="8"/>
        <v>-889</v>
      </c>
      <c r="N103" s="54">
        <f t="shared" si="9"/>
        <v>5.7221963413926769E-3</v>
      </c>
      <c r="O103" s="86">
        <f t="shared" si="10"/>
        <v>2.9167669207955452E-6</v>
      </c>
      <c r="Z103"/>
      <c r="AG103" s="16"/>
    </row>
    <row r="104" spans="1:33" ht="15" thickBot="1" x14ac:dyDescent="0.35">
      <c r="A104" s="49">
        <v>0</v>
      </c>
      <c r="B104" s="50">
        <v>85</v>
      </c>
      <c r="C104" s="64"/>
      <c r="D104" s="57"/>
      <c r="E104" s="57"/>
      <c r="F104" s="57"/>
      <c r="G104" s="59"/>
      <c r="H104" s="59"/>
      <c r="I104" s="59"/>
      <c r="J104" s="65">
        <f t="shared" si="12"/>
        <v>-0.99958196462052762</v>
      </c>
      <c r="K104" s="59"/>
      <c r="L104" s="59"/>
      <c r="M104" s="85">
        <f t="shared" si="8"/>
        <v>-770.3125</v>
      </c>
      <c r="N104" s="54">
        <f t="shared" si="9"/>
        <v>5.9193994586893839E-3</v>
      </c>
      <c r="O104" s="86">
        <f t="shared" si="10"/>
        <v>3.4860125015477979E-6</v>
      </c>
      <c r="Z104"/>
      <c r="AG104" s="16"/>
    </row>
    <row r="105" spans="1:33" x14ac:dyDescent="0.3">
      <c r="A105" s="49">
        <v>0</v>
      </c>
      <c r="B105" s="50">
        <v>86</v>
      </c>
      <c r="C105" s="64"/>
      <c r="D105" s="57"/>
      <c r="E105" s="57"/>
      <c r="F105" s="57"/>
      <c r="G105" s="59"/>
      <c r="H105" s="59"/>
      <c r="I105" s="59"/>
      <c r="J105" s="59"/>
      <c r="K105" s="59"/>
      <c r="L105" s="59"/>
      <c r="M105" s="85">
        <f t="shared" si="8"/>
        <v>-651.625</v>
      </c>
      <c r="N105" s="54">
        <f t="shared" si="9"/>
        <v>6.1210336189205516E-3</v>
      </c>
      <c r="O105" s="86">
        <f t="shared" si="10"/>
        <v>4.1713271213593899E-6</v>
      </c>
      <c r="Z105"/>
      <c r="AG105" s="16"/>
    </row>
    <row r="106" spans="1:33" x14ac:dyDescent="0.3">
      <c r="A106" s="49">
        <v>0</v>
      </c>
      <c r="B106" s="50">
        <v>87</v>
      </c>
      <c r="C106" s="64"/>
      <c r="D106" s="57"/>
      <c r="E106" s="57"/>
      <c r="F106" s="57"/>
      <c r="G106" s="59"/>
      <c r="H106" s="59"/>
      <c r="I106" s="59"/>
      <c r="J106" s="59"/>
      <c r="K106" s="59"/>
      <c r="L106" s="59"/>
      <c r="M106" s="85">
        <f t="shared" si="8"/>
        <v>-532.9375</v>
      </c>
      <c r="N106" s="54">
        <f t="shared" si="9"/>
        <v>6.3270567211728412E-3</v>
      </c>
      <c r="O106" s="86">
        <f t="shared" si="10"/>
        <v>4.9972735300518205E-6</v>
      </c>
      <c r="Z106"/>
      <c r="AG106" s="16"/>
    </row>
    <row r="107" spans="1:33" x14ac:dyDescent="0.3">
      <c r="A107" s="49">
        <v>0</v>
      </c>
      <c r="B107" s="50">
        <v>88</v>
      </c>
      <c r="C107" s="64"/>
      <c r="D107" s="57"/>
      <c r="E107" s="57"/>
      <c r="F107" s="57"/>
      <c r="G107" s="59"/>
      <c r="H107" s="59"/>
      <c r="I107" s="59"/>
      <c r="J107" s="59"/>
      <c r="K107" s="59"/>
      <c r="L107" s="59"/>
      <c r="M107" s="85">
        <f t="shared" si="8"/>
        <v>-414.25</v>
      </c>
      <c r="N107" s="54">
        <f t="shared" si="9"/>
        <v>6.5374166569328457E-3</v>
      </c>
      <c r="O107" s="86">
        <f t="shared" si="10"/>
        <v>5.9937708726137045E-6</v>
      </c>
      <c r="Z107"/>
      <c r="AG107" s="16"/>
    </row>
    <row r="108" spans="1:33" x14ac:dyDescent="0.3">
      <c r="A108" s="49">
        <v>0</v>
      </c>
      <c r="B108" s="50">
        <v>89</v>
      </c>
      <c r="C108" s="64"/>
      <c r="D108" s="57"/>
      <c r="E108" s="57"/>
      <c r="F108" s="57"/>
      <c r="G108" s="59"/>
      <c r="H108" s="59"/>
      <c r="I108" s="59"/>
      <c r="J108" s="59"/>
      <c r="K108" s="59"/>
      <c r="L108" s="59"/>
      <c r="M108" s="85">
        <f t="shared" si="8"/>
        <v>-295.5625</v>
      </c>
      <c r="N108" s="54">
        <f t="shared" si="9"/>
        <v>6.7520509356326225E-3</v>
      </c>
      <c r="O108" s="86">
        <f t="shared" si="10"/>
        <v>7.197288532147216E-6</v>
      </c>
      <c r="Z108"/>
      <c r="AG108" s="16"/>
    </row>
    <row r="109" spans="1:33" x14ac:dyDescent="0.3">
      <c r="A109" s="49">
        <v>0</v>
      </c>
      <c r="B109" s="50">
        <v>90</v>
      </c>
      <c r="C109" s="64"/>
      <c r="D109" s="57"/>
      <c r="E109" s="57"/>
      <c r="F109" s="57"/>
      <c r="G109" s="59"/>
      <c r="H109" s="59"/>
      <c r="I109" s="59"/>
      <c r="J109" s="59"/>
      <c r="K109" s="59"/>
      <c r="L109" s="59"/>
      <c r="M109" s="85">
        <f t="shared" si="8"/>
        <v>-176.875</v>
      </c>
      <c r="N109" s="54">
        <f t="shared" si="9"/>
        <v>6.9708863251080472E-3</v>
      </c>
      <c r="O109" s="86">
        <f t="shared" si="10"/>
        <v>8.6523092181793054E-6</v>
      </c>
      <c r="Z109"/>
      <c r="AG109" s="16"/>
    </row>
    <row r="110" spans="1:33" x14ac:dyDescent="0.3">
      <c r="A110" s="49">
        <v>0</v>
      </c>
      <c r="B110" s="50">
        <v>91</v>
      </c>
      <c r="C110" s="64"/>
      <c r="D110" s="57"/>
      <c r="E110" s="57"/>
      <c r="F110" s="57"/>
      <c r="G110" s="59"/>
      <c r="H110" s="59"/>
      <c r="I110" s="59"/>
      <c r="J110" s="59"/>
      <c r="K110" s="59"/>
      <c r="L110" s="59"/>
      <c r="M110" s="85">
        <f t="shared" si="8"/>
        <v>-58.1875</v>
      </c>
      <c r="N110" s="54">
        <f t="shared" si="9"/>
        <v>7.1938385094103829E-3</v>
      </c>
      <c r="O110" s="86">
        <f t="shared" si="10"/>
        <v>1.0413121929849311E-5</v>
      </c>
      <c r="Z110"/>
      <c r="AG110" s="16"/>
    </row>
    <row r="111" spans="1:33" x14ac:dyDescent="0.3">
      <c r="A111" s="49">
        <v>0</v>
      </c>
      <c r="B111" s="50">
        <v>92</v>
      </c>
      <c r="C111" s="64"/>
      <c r="D111" s="57"/>
      <c r="E111" s="57"/>
      <c r="F111" s="57"/>
      <c r="G111" s="59"/>
      <c r="H111" s="59"/>
      <c r="I111" s="59"/>
      <c r="J111" s="59"/>
      <c r="K111" s="59"/>
      <c r="L111" s="59"/>
      <c r="M111" s="85">
        <f t="shared" si="8"/>
        <v>60.5</v>
      </c>
      <c r="N111" s="54">
        <f t="shared" si="9"/>
        <v>7.4208117664562173E-3</v>
      </c>
      <c r="O111" s="86">
        <f t="shared" si="10"/>
        <v>1.2546018788634224E-5</v>
      </c>
      <c r="Z111"/>
      <c r="AG111" s="16"/>
    </row>
    <row r="112" spans="1:33" x14ac:dyDescent="0.3">
      <c r="A112" s="49">
        <v>0</v>
      </c>
      <c r="B112" s="50">
        <v>93</v>
      </c>
      <c r="C112" s="64"/>
      <c r="D112" s="57"/>
      <c r="E112" s="57"/>
      <c r="F112" s="57"/>
      <c r="G112" s="59"/>
      <c r="H112" s="59"/>
      <c r="I112" s="59"/>
      <c r="J112" s="59"/>
      <c r="K112" s="59"/>
      <c r="L112" s="59"/>
      <c r="M112" s="85">
        <f t="shared" si="8"/>
        <v>179.1875</v>
      </c>
      <c r="N112" s="54">
        <f t="shared" si="9"/>
        <v>7.6516986680598142E-3</v>
      </c>
      <c r="O112" s="86">
        <f t="shared" si="10"/>
        <v>1.5131985888318345E-5</v>
      </c>
      <c r="Z112"/>
      <c r="AG112" s="16"/>
    </row>
    <row r="113" spans="1:33" x14ac:dyDescent="0.3">
      <c r="A113" s="49">
        <v>0</v>
      </c>
      <c r="B113" s="50">
        <v>94</v>
      </c>
      <c r="C113" s="64"/>
      <c r="D113" s="57"/>
      <c r="E113" s="57"/>
      <c r="F113" s="57"/>
      <c r="G113" s="59"/>
      <c r="H113" s="59"/>
      <c r="I113" s="59"/>
      <c r="J113" s="59"/>
      <c r="K113" s="59"/>
      <c r="L113" s="59"/>
      <c r="M113" s="85">
        <f t="shared" si="8"/>
        <v>297.875</v>
      </c>
      <c r="N113" s="54">
        <f t="shared" si="9"/>
        <v>7.8863798049276651E-3</v>
      </c>
      <c r="O113" s="86">
        <f t="shared" si="10"/>
        <v>1.8269997762208301E-5</v>
      </c>
      <c r="Z113"/>
      <c r="AG113" s="16"/>
    </row>
    <row r="114" spans="1:33" x14ac:dyDescent="0.3">
      <c r="A114" s="49">
        <v>0</v>
      </c>
      <c r="B114" s="50">
        <v>95</v>
      </c>
      <c r="C114" s="64"/>
      <c r="D114" s="57"/>
      <c r="E114" s="57"/>
      <c r="F114" s="57"/>
      <c r="G114" s="59"/>
      <c r="H114" s="59"/>
      <c r="I114" s="59"/>
      <c r="J114" s="59"/>
      <c r="K114" s="59"/>
      <c r="L114" s="59"/>
      <c r="M114" s="85">
        <f t="shared" si="8"/>
        <v>416.5625</v>
      </c>
      <c r="N114" s="54">
        <f t="shared" si="9"/>
        <v>8.1247235392066935E-3</v>
      </c>
      <c r="O114" s="86">
        <f t="shared" si="10"/>
        <v>2.208104839469497E-5</v>
      </c>
      <c r="Z114"/>
      <c r="AG114" s="16"/>
    </row>
    <row r="115" spans="1:33" x14ac:dyDescent="0.3">
      <c r="A115" s="49">
        <v>0</v>
      </c>
      <c r="B115" s="50">
        <v>96</v>
      </c>
      <c r="C115" s="64"/>
      <c r="D115" s="57"/>
      <c r="E115" s="57"/>
      <c r="F115" s="57"/>
      <c r="G115" s="59"/>
      <c r="H115" s="59"/>
      <c r="I115" s="59"/>
      <c r="J115" s="59"/>
      <c r="K115" s="59"/>
      <c r="L115" s="59"/>
      <c r="M115" s="85">
        <f t="shared" si="8"/>
        <v>535.25</v>
      </c>
      <c r="N115" s="54">
        <f t="shared" si="9"/>
        <v>8.3665857872039784E-3</v>
      </c>
      <c r="O115" s="86">
        <f t="shared" si="10"/>
        <v>2.6713079540768808E-5</v>
      </c>
      <c r="Z115"/>
      <c r="AG115" s="16"/>
    </row>
    <row r="116" spans="1:33" x14ac:dyDescent="0.3">
      <c r="A116" s="49">
        <v>0</v>
      </c>
      <c r="B116" s="50">
        <v>97</v>
      </c>
      <c r="C116" s="64"/>
      <c r="D116" s="57"/>
      <c r="E116" s="57"/>
      <c r="F116" s="57"/>
      <c r="G116" s="59"/>
      <c r="H116" s="59"/>
      <c r="I116" s="59"/>
      <c r="J116" s="59"/>
      <c r="K116" s="59"/>
      <c r="L116" s="59"/>
      <c r="M116" s="85">
        <f t="shared" si="8"/>
        <v>653.9375</v>
      </c>
      <c r="N116" s="54">
        <f t="shared" si="9"/>
        <v>8.6118098348581945E-3</v>
      </c>
      <c r="O116" s="86">
        <f t="shared" si="10"/>
        <v>3.234700014354702E-5</v>
      </c>
      <c r="Z116"/>
      <c r="AG116" s="16"/>
    </row>
    <row r="117" spans="1:33" x14ac:dyDescent="0.3">
      <c r="A117" s="49">
        <v>0</v>
      </c>
      <c r="B117" s="50">
        <v>98</v>
      </c>
      <c r="C117" s="64"/>
      <c r="D117" s="57"/>
      <c r="E117" s="57"/>
      <c r="F117" s="57"/>
      <c r="G117" s="59"/>
      <c r="H117" s="59"/>
      <c r="I117" s="59"/>
      <c r="J117" s="59"/>
      <c r="K117" s="59"/>
      <c r="L117" s="59"/>
      <c r="M117" s="85">
        <f t="shared" si="8"/>
        <v>772.625</v>
      </c>
      <c r="N117" s="54">
        <f t="shared" si="9"/>
        <v>8.8602261885406819E-3</v>
      </c>
      <c r="O117" s="86">
        <f t="shared" si="10"/>
        <v>3.9204029558220115E-5</v>
      </c>
      <c r="Z117"/>
      <c r="AG117" s="16"/>
    </row>
    <row r="118" spans="1:33" x14ac:dyDescent="0.3">
      <c r="A118" s="49">
        <v>0</v>
      </c>
      <c r="B118" s="50">
        <v>99</v>
      </c>
      <c r="C118" s="64"/>
      <c r="D118" s="57"/>
      <c r="E118" s="57"/>
      <c r="F118" s="57"/>
      <c r="G118" s="59"/>
      <c r="H118" s="59"/>
      <c r="I118" s="59"/>
      <c r="J118" s="59"/>
      <c r="K118" s="59"/>
      <c r="L118" s="59"/>
      <c r="M118" s="85">
        <f t="shared" si="8"/>
        <v>891.3125</v>
      </c>
      <c r="N118" s="54">
        <f t="shared" si="9"/>
        <v>9.1116524637105678E-3</v>
      </c>
      <c r="O118" s="86">
        <f t="shared" si="10"/>
        <v>4.7554642783237524E-5</v>
      </c>
      <c r="Z118"/>
      <c r="AG118" s="16"/>
    </row>
    <row r="119" spans="1:33" ht="15" thickBot="1" x14ac:dyDescent="0.35">
      <c r="A119" s="66">
        <v>0</v>
      </c>
      <c r="B119" s="67">
        <v>100</v>
      </c>
      <c r="C119" s="68"/>
      <c r="D119" s="57"/>
      <c r="E119" s="57"/>
      <c r="F119" s="57"/>
      <c r="G119" s="59"/>
      <c r="H119" s="59"/>
      <c r="I119" s="59"/>
      <c r="J119" s="59"/>
      <c r="K119" s="59"/>
      <c r="L119" s="59"/>
      <c r="M119" s="85">
        <f t="shared" si="8"/>
        <v>1010</v>
      </c>
      <c r="N119" s="54">
        <f t="shared" si="9"/>
        <v>9.3658933138736911E-3</v>
      </c>
      <c r="O119" s="86">
        <f t="shared" si="10"/>
        <v>5.7729448564357386E-5</v>
      </c>
      <c r="Z119"/>
      <c r="AG119" s="16"/>
    </row>
    <row r="120" spans="1:33" x14ac:dyDescent="0.3">
      <c r="A120" s="10"/>
      <c r="F120"/>
      <c r="G120" s="16"/>
      <c r="H120" s="16"/>
      <c r="I120" s="59"/>
      <c r="J120" s="16"/>
      <c r="M120" s="87">
        <f t="shared" si="8"/>
        <v>1128.6875</v>
      </c>
      <c r="N120" s="88">
        <f t="shared" si="9"/>
        <v>9.6227404022184437E-3</v>
      </c>
      <c r="O120" s="89">
        <f t="shared" si="10"/>
        <v>7.0132391493656814E-5</v>
      </c>
      <c r="Z120"/>
      <c r="AG120" s="38"/>
    </row>
    <row r="121" spans="1:33" x14ac:dyDescent="0.3">
      <c r="A121" s="10"/>
      <c r="F121"/>
      <c r="G121" s="16"/>
      <c r="H121" s="16"/>
      <c r="I121" s="59"/>
      <c r="J121" s="16"/>
      <c r="M121" s="87">
        <f t="shared" si="8"/>
        <v>1247.375</v>
      </c>
      <c r="N121" s="88">
        <f t="shared" si="9"/>
        <v>9.8819724182049873E-3</v>
      </c>
      <c r="O121" s="89">
        <f t="shared" si="10"/>
        <v>8.5256737177297773E-5</v>
      </c>
      <c r="Z121"/>
    </row>
    <row r="122" spans="1:33" x14ac:dyDescent="0.3">
      <c r="A122" s="10"/>
      <c r="F122"/>
      <c r="H122" s="16"/>
      <c r="I122" s="59"/>
      <c r="J122" s="16"/>
      <c r="M122" s="87">
        <f t="shared" si="8"/>
        <v>1366.0625</v>
      </c>
      <c r="N122" s="88">
        <f t="shared" si="9"/>
        <v>1.0143355141238597E-2</v>
      </c>
      <c r="O122" s="89">
        <f t="shared" si="10"/>
        <v>1.0370437479040396E-4</v>
      </c>
    </row>
    <row r="123" spans="1:33" x14ac:dyDescent="0.3">
      <c r="A123" s="10"/>
      <c r="F123"/>
      <c r="H123" s="16"/>
      <c r="I123" s="59"/>
      <c r="J123" s="16"/>
      <c r="M123" s="87">
        <f t="shared" si="8"/>
        <v>1484.75</v>
      </c>
      <c r="N123" s="88">
        <f t="shared" si="9"/>
        <v>1.0406641553426271E-2</v>
      </c>
      <c r="O123" s="89">
        <f t="shared" si="10"/>
        <v>1.2620905270832578E-4</v>
      </c>
    </row>
    <row r="124" spans="1:33" x14ac:dyDescent="0.3">
      <c r="A124" s="10"/>
      <c r="F124"/>
      <c r="H124" s="16"/>
      <c r="I124" s="59"/>
      <c r="J124" s="16"/>
      <c r="M124" s="87">
        <f t="shared" si="8"/>
        <v>1603.4375</v>
      </c>
      <c r="N124" s="88">
        <f t="shared" si="9"/>
        <v>1.0671572003241814E-2</v>
      </c>
      <c r="O124" s="89">
        <f t="shared" si="10"/>
        <v>1.5366424812849141E-4</v>
      </c>
    </row>
    <row r="125" spans="1:33" x14ac:dyDescent="0.3">
      <c r="A125" s="10"/>
      <c r="F125"/>
      <c r="H125" s="16"/>
      <c r="I125" s="59"/>
      <c r="J125" s="16"/>
      <c r="M125" s="87">
        <f t="shared" si="8"/>
        <v>1722.125</v>
      </c>
      <c r="N125" s="88">
        <f t="shared" si="9"/>
        <v>1.0937874421724225E-2</v>
      </c>
      <c r="O125" s="89">
        <f t="shared" si="10"/>
        <v>1.8715645685650489E-4</v>
      </c>
    </row>
    <row r="126" spans="1:33" x14ac:dyDescent="0.3">
      <c r="A126" s="10"/>
      <c r="F126"/>
      <c r="H126" s="16"/>
      <c r="I126" s="59"/>
      <c r="J126" s="16"/>
      <c r="M126" s="87">
        <f t="shared" si="8"/>
        <v>1840.8125</v>
      </c>
      <c r="N126" s="88">
        <f t="shared" si="9"/>
        <v>1.1205264592653863E-2</v>
      </c>
      <c r="O126" s="89">
        <f t="shared" si="10"/>
        <v>2.2800476880300224E-4</v>
      </c>
    </row>
    <row r="127" spans="1:33" x14ac:dyDescent="0.3">
      <c r="A127" s="10"/>
      <c r="F127"/>
      <c r="H127" s="16"/>
      <c r="I127" s="59"/>
      <c r="J127" s="16"/>
      <c r="M127" s="87">
        <f t="shared" si="8"/>
        <v>1959.5</v>
      </c>
      <c r="N127" s="88">
        <f t="shared" si="9"/>
        <v>1.147344647787546E-2</v>
      </c>
      <c r="O127" s="89">
        <f t="shared" si="10"/>
        <v>2.7780765952415266E-4</v>
      </c>
    </row>
    <row r="128" spans="1:33" x14ac:dyDescent="0.3">
      <c r="A128" s="10"/>
      <c r="F128"/>
      <c r="H128" s="16"/>
      <c r="I128" s="59"/>
      <c r="J128" s="16"/>
      <c r="M128" s="87">
        <f t="shared" si="8"/>
        <v>2078.1875</v>
      </c>
      <c r="N128" s="88">
        <f t="shared" si="9"/>
        <v>1.1742112598714771E-2</v>
      </c>
      <c r="O128" s="89">
        <f t="shared" si="10"/>
        <v>3.3849796606316392E-4</v>
      </c>
    </row>
    <row r="129" spans="1:15" x14ac:dyDescent="0.3">
      <c r="A129" s="10"/>
      <c r="F129"/>
      <c r="H129" s="16"/>
      <c r="I129" s="59"/>
      <c r="J129" s="16"/>
      <c r="M129" s="87">
        <f t="shared" si="8"/>
        <v>2196.875</v>
      </c>
      <c r="N129" s="88">
        <f t="shared" si="9"/>
        <v>1.2010944474168006E-2</v>
      </c>
      <c r="O129" s="89">
        <f t="shared" si="10"/>
        <v>4.1240700966532686E-4</v>
      </c>
    </row>
    <row r="130" spans="1:15" x14ac:dyDescent="0.3">
      <c r="A130" s="10"/>
      <c r="F130"/>
      <c r="H130" s="16"/>
      <c r="I130" s="59"/>
      <c r="J130" s="16"/>
      <c r="M130" s="87">
        <f t="shared" si="8"/>
        <v>2315.5625</v>
      </c>
      <c r="N130" s="88">
        <f t="shared" si="9"/>
        <v>1.2279613116231936E-2</v>
      </c>
      <c r="O130" s="89">
        <f t="shared" si="10"/>
        <v>5.0233875647836797E-4</v>
      </c>
    </row>
    <row r="131" spans="1:15" x14ac:dyDescent="0.3">
      <c r="A131" s="10"/>
      <c r="F131"/>
      <c r="H131" s="16"/>
      <c r="I131" s="59"/>
      <c r="J131" s="16"/>
      <c r="M131" s="87">
        <f t="shared" si="8"/>
        <v>2434.25</v>
      </c>
      <c r="N131" s="88">
        <f t="shared" si="9"/>
        <v>1.2547779582455509E-2</v>
      </c>
      <c r="O131" s="89">
        <f t="shared" si="10"/>
        <v>6.1165474162229775E-4</v>
      </c>
    </row>
    <row r="132" spans="1:15" x14ac:dyDescent="0.3">
      <c r="A132" s="10"/>
      <c r="F132"/>
      <c r="H132" s="16"/>
      <c r="I132" s="59"/>
      <c r="J132" s="16"/>
      <c r="M132" s="87">
        <f t="shared" si="8"/>
        <v>2552.9375</v>
      </c>
      <c r="N132" s="88">
        <f t="shared" si="9"/>
        <v>1.2815095585467895E-2</v>
      </c>
      <c r="O132" s="89">
        <f t="shared" si="10"/>
        <v>7.4437018649058345E-4</v>
      </c>
    </row>
    <row r="133" spans="1:15" x14ac:dyDescent="0.3">
      <c r="A133" s="10"/>
      <c r="F133"/>
      <c r="H133" s="16"/>
      <c r="I133" s="59"/>
      <c r="J133" s="16"/>
      <c r="M133" s="87">
        <f t="shared" si="8"/>
        <v>2671.625</v>
      </c>
      <c r="N133" s="88">
        <f t="shared" si="9"/>
        <v>1.3081204158904958E-2</v>
      </c>
      <c r="O133" s="89">
        <f t="shared" si="10"/>
        <v>9.0526127097188521E-4</v>
      </c>
    </row>
    <row r="134" spans="1:15" x14ac:dyDescent="0.3">
      <c r="A134" s="10"/>
      <c r="F134"/>
      <c r="H134" s="16"/>
      <c r="I134" s="59"/>
      <c r="J134" s="16"/>
      <c r="M134" s="87">
        <f t="shared" si="8"/>
        <v>2790.3125</v>
      </c>
      <c r="N134" s="88">
        <f t="shared" si="9"/>
        <v>1.3345740378811644E-2</v>
      </c>
      <c r="O134" s="89">
        <f t="shared" si="10"/>
        <v>1.0999828317304352E-3</v>
      </c>
    </row>
    <row r="135" spans="1:15" x14ac:dyDescent="0.3">
      <c r="A135" s="10"/>
      <c r="F135"/>
      <c r="H135" s="16"/>
      <c r="I135" s="59"/>
      <c r="J135" s="16"/>
      <c r="M135" s="87">
        <f t="shared" si="8"/>
        <v>2909</v>
      </c>
      <c r="N135" s="88">
        <f t="shared" si="9"/>
        <v>1.3608332139244728E-2</v>
      </c>
      <c r="O135" s="89">
        <f t="shared" si="10"/>
        <v>1.335194789791435E-3</v>
      </c>
    </row>
    <row r="136" spans="1:15" x14ac:dyDescent="0.3">
      <c r="A136" s="10"/>
      <c r="F136"/>
      <c r="H136" s="16"/>
      <c r="I136" s="59"/>
      <c r="J136" s="16"/>
      <c r="M136" s="87">
        <f t="shared" si="8"/>
        <v>3027.6875</v>
      </c>
      <c r="N136" s="88">
        <f t="shared" si="9"/>
        <v>1.3868600980441681E-2</v>
      </c>
      <c r="O136" s="89">
        <f t="shared" si="10"/>
        <v>1.6186943086171765E-3</v>
      </c>
    </row>
    <row r="137" spans="1:15" x14ac:dyDescent="0.3">
      <c r="A137" s="10"/>
      <c r="F137"/>
      <c r="H137" s="16"/>
      <c r="I137" s="59"/>
      <c r="J137" s="16"/>
      <c r="M137" s="87">
        <f t="shared" si="8"/>
        <v>3146.375</v>
      </c>
      <c r="N137" s="88">
        <f t="shared" si="9"/>
        <v>1.4126162967555922E-2</v>
      </c>
      <c r="O137" s="89">
        <f t="shared" si="10"/>
        <v>1.9595489946714652E-3</v>
      </c>
    </row>
    <row r="138" spans="1:15" x14ac:dyDescent="0.3">
      <c r="A138" s="10"/>
      <c r="F138"/>
      <c r="H138" s="16"/>
      <c r="I138" s="59"/>
      <c r="J138" s="16"/>
      <c r="M138" s="87">
        <f t="shared" si="8"/>
        <v>3265.0625</v>
      </c>
      <c r="N138" s="88">
        <f t="shared" si="9"/>
        <v>1.4380629617595175E-2</v>
      </c>
      <c r="O138" s="89">
        <f t="shared" si="10"/>
        <v>2.3682243358588021E-3</v>
      </c>
    </row>
    <row r="139" spans="1:15" x14ac:dyDescent="0.3">
      <c r="A139" s="10"/>
      <c r="F139"/>
      <c r="H139" s="16"/>
      <c r="I139" s="59"/>
      <c r="J139" s="16"/>
      <c r="M139" s="87">
        <f t="shared" si="8"/>
        <v>3383.75</v>
      </c>
      <c r="N139" s="88">
        <f t="shared" si="9"/>
        <v>1.4631608871835733E-2</v>
      </c>
      <c r="O139" s="89">
        <f t="shared" si="10"/>
        <v>2.8566960140070522E-3</v>
      </c>
    </row>
    <row r="140" spans="1:15" x14ac:dyDescent="0.3">
      <c r="A140" s="10"/>
      <c r="F140"/>
      <c r="H140" s="16"/>
      <c r="I140" s="59"/>
      <c r="J140" s="16"/>
      <c r="M140" s="87">
        <f t="shared" si="8"/>
        <v>3502.4375</v>
      </c>
      <c r="N140" s="88">
        <f t="shared" si="9"/>
        <v>1.4878706110628193E-2</v>
      </c>
      <c r="O140" s="89">
        <f t="shared" si="10"/>
        <v>3.4385347521649241E-3</v>
      </c>
    </row>
    <row r="141" spans="1:15" x14ac:dyDescent="0.3">
      <c r="A141" s="10"/>
      <c r="F141"/>
      <c r="H141" s="16"/>
      <c r="I141" s="59"/>
      <c r="J141" s="16"/>
      <c r="M141" s="87">
        <f t="shared" si="8"/>
        <v>3621.125</v>
      </c>
      <c r="N141" s="88">
        <f t="shared" si="9"/>
        <v>1.5121525207158593E-2</v>
      </c>
      <c r="O141" s="89">
        <f t="shared" si="10"/>
        <v>4.1289480543498566E-3</v>
      </c>
    </row>
    <row r="142" spans="1:15" x14ac:dyDescent="0.3">
      <c r="A142" s="10"/>
      <c r="F142"/>
      <c r="H142" s="16"/>
      <c r="I142" s="59"/>
      <c r="J142" s="16"/>
      <c r="M142" s="87">
        <f t="shared" si="8"/>
        <v>3739.8125</v>
      </c>
      <c r="N142" s="88">
        <f t="shared" si="9"/>
        <v>1.535966961639007E-2</v>
      </c>
      <c r="O142" s="89">
        <f t="shared" si="10"/>
        <v>4.9447597383467413E-3</v>
      </c>
    </row>
    <row r="143" spans="1:15" x14ac:dyDescent="0.3">
      <c r="A143" s="10"/>
      <c r="F143"/>
      <c r="H143" s="16"/>
      <c r="I143" s="59"/>
      <c r="J143" s="16"/>
      <c r="M143" s="87">
        <f t="shared" si="8"/>
        <v>3858.5</v>
      </c>
      <c r="N143" s="88">
        <f t="shared" si="9"/>
        <v>1.5592743495082551E-2</v>
      </c>
      <c r="O143" s="89">
        <f t="shared" si="10"/>
        <v>5.9043048346217198E-3</v>
      </c>
    </row>
    <row r="144" spans="1:15" x14ac:dyDescent="0.3">
      <c r="A144" s="10"/>
      <c r="F144"/>
      <c r="H144" s="16"/>
      <c r="I144" s="59"/>
      <c r="J144" s="16"/>
      <c r="M144" s="87">
        <f t="shared" si="8"/>
        <v>3977.1875</v>
      </c>
      <c r="N144" s="88">
        <f t="shared" si="9"/>
        <v>1.5820352848484265E-2</v>
      </c>
      <c r="O144" s="89">
        <f t="shared" si="10"/>
        <v>7.0272146404726787E-3</v>
      </c>
    </row>
    <row r="145" spans="1:15" x14ac:dyDescent="0.3">
      <c r="A145" s="10"/>
      <c r="F145"/>
      <c r="H145" s="16"/>
      <c r="I145" s="59"/>
      <c r="J145" s="16"/>
      <c r="M145" s="87">
        <f t="shared" si="8"/>
        <v>4095.875</v>
      </c>
      <c r="N145" s="88">
        <f t="shared" si="9"/>
        <v>1.604210669899564E-2</v>
      </c>
      <c r="O145" s="89">
        <f t="shared" si="10"/>
        <v>8.3340650353761619E-3</v>
      </c>
    </row>
    <row r="146" spans="1:15" x14ac:dyDescent="0.3">
      <c r="A146" s="10"/>
      <c r="F146"/>
      <c r="H146" s="16"/>
      <c r="I146" s="59"/>
      <c r="J146" s="16"/>
      <c r="M146" s="87">
        <f t="shared" si="8"/>
        <v>4214.5625</v>
      </c>
      <c r="N146" s="88">
        <f t="shared" si="9"/>
        <v>1.6257618271844798E-2</v>
      </c>
      <c r="O146" s="89">
        <f t="shared" si="10"/>
        <v>9.8458612772939977E-3</v>
      </c>
    </row>
    <row r="147" spans="1:15" x14ac:dyDescent="0.3">
      <c r="A147" s="10"/>
      <c r="F147"/>
      <c r="H147" s="16"/>
      <c r="I147" s="59"/>
      <c r="J147" s="16"/>
      <c r="M147" s="87">
        <f t="shared" si="8"/>
        <v>4333.25</v>
      </c>
      <c r="N147" s="88">
        <f t="shared" si="9"/>
        <v>1.6466506192577279E-2</v>
      </c>
      <c r="O147" s="89">
        <f t="shared" si="10"/>
        <v>1.158333521594053E-2</v>
      </c>
    </row>
    <row r="148" spans="1:15" x14ac:dyDescent="0.3">
      <c r="A148" s="10"/>
      <c r="F148"/>
      <c r="H148" s="16"/>
      <c r="I148" s="59"/>
      <c r="J148" s="16"/>
      <c r="M148" s="87">
        <f t="shared" ref="M148:M211" si="14">M147+$E$21</f>
        <v>4451.9375</v>
      </c>
      <c r="N148" s="88">
        <f t="shared" ref="N148:N211" si="15">_xlfn.T.DIST((M149-D$6)/D$11,D$12-1,1)-_xlfn.T.DIST((M147-D$6)/D$11,D$12-1,1)</f>
        <v>1.6668395690948468E-2</v>
      </c>
      <c r="O148" s="89">
        <f t="shared" ref="O148:O211" si="16">_xlfn.T.DIST((M149-D$6)/D$8,D$12-1,1)-_xlfn.T.DIST((M147-D$6)/D$8,D$12-1,1)</f>
        <v>1.3566037027432892E-2</v>
      </c>
    </row>
    <row r="149" spans="1:15" x14ac:dyDescent="0.3">
      <c r="A149" s="10"/>
      <c r="F149"/>
      <c r="H149" s="16"/>
      <c r="I149" s="59"/>
      <c r="J149" s="16"/>
      <c r="M149" s="87">
        <f t="shared" si="14"/>
        <v>4570.625</v>
      </c>
      <c r="N149" s="88">
        <f t="shared" si="15"/>
        <v>1.6862919805636201E-2</v>
      </c>
      <c r="O149" s="89">
        <f t="shared" si="16"/>
        <v>1.581121398135981E-2</v>
      </c>
    </row>
    <row r="150" spans="1:15" x14ac:dyDescent="0.3">
      <c r="A150" s="10"/>
      <c r="F150"/>
      <c r="H150" s="16"/>
      <c r="I150" s="59"/>
      <c r="J150" s="16"/>
      <c r="M150" s="87">
        <f t="shared" si="14"/>
        <v>4689.3125</v>
      </c>
      <c r="N150" s="88">
        <f t="shared" si="15"/>
        <v>1.7049720584043637E-2</v>
      </c>
      <c r="O150" s="89">
        <f t="shared" si="16"/>
        <v>1.8332483964237062E-2</v>
      </c>
    </row>
    <row r="151" spans="1:15" x14ac:dyDescent="0.3">
      <c r="A151" s="10"/>
      <c r="F151"/>
      <c r="H151" s="16"/>
      <c r="I151" s="59"/>
      <c r="J151" s="16"/>
      <c r="M151" s="87">
        <f t="shared" si="14"/>
        <v>4808</v>
      </c>
      <c r="N151" s="88">
        <f t="shared" si="15"/>
        <v>1.7228450271356943E-2</v>
      </c>
      <c r="O151" s="89">
        <f t="shared" si="16"/>
        <v>2.1138331657990776E-2</v>
      </c>
    </row>
    <row r="152" spans="1:15" x14ac:dyDescent="0.3">
      <c r="A152" s="10"/>
      <c r="F152"/>
      <c r="H152" s="16"/>
      <c r="I152" s="59"/>
      <c r="J152" s="16"/>
      <c r="M152" s="87">
        <f t="shared" si="14"/>
        <v>4926.6875</v>
      </c>
      <c r="N152" s="88">
        <f t="shared" si="15"/>
        <v>1.7398772482956182E-2</v>
      </c>
      <c r="O152" s="89">
        <f t="shared" si="16"/>
        <v>2.4230479933866761E-2</v>
      </c>
    </row>
    <row r="153" spans="1:15" x14ac:dyDescent="0.3">
      <c r="A153" s="10"/>
      <c r="F153"/>
      <c r="H153" s="16"/>
      <c r="I153" s="59"/>
      <c r="J153" s="16"/>
      <c r="M153" s="87">
        <f t="shared" si="14"/>
        <v>5045.375</v>
      </c>
      <c r="N153" s="88">
        <f t="shared" si="15"/>
        <v>1.756036335424338E-2</v>
      </c>
      <c r="O153" s="89">
        <f t="shared" si="16"/>
        <v>2.7602216859429998E-2</v>
      </c>
    </row>
    <row r="154" spans="1:15" x14ac:dyDescent="0.3">
      <c r="A154" s="10"/>
      <c r="F154"/>
      <c r="H154" s="16"/>
      <c r="I154" s="59"/>
      <c r="J154" s="16"/>
      <c r="M154" s="87">
        <f t="shared" si="14"/>
        <v>5164.0625</v>
      </c>
      <c r="N154" s="88">
        <f t="shared" si="15"/>
        <v>1.7712912661968838E-2</v>
      </c>
      <c r="O154" s="89">
        <f t="shared" si="16"/>
        <v>3.1236787433176608E-2</v>
      </c>
    </row>
    <row r="155" spans="1:15" x14ac:dyDescent="0.3">
      <c r="A155" s="10"/>
      <c r="F155"/>
      <c r="H155" s="16"/>
      <c r="I155" s="59"/>
      <c r="J155" s="16"/>
      <c r="M155" s="87">
        <f t="shared" si="14"/>
        <v>5282.75</v>
      </c>
      <c r="N155" s="88">
        <f t="shared" si="15"/>
        <v>1.7856124911188542E-2</v>
      </c>
      <c r="O155" s="89">
        <f t="shared" si="16"/>
        <v>3.5105985449734436E-2</v>
      </c>
    </row>
    <row r="156" spans="1:15" x14ac:dyDescent="0.3">
      <c r="A156" s="10"/>
      <c r="F156"/>
      <c r="H156" s="16"/>
      <c r="I156" s="59"/>
      <c r="J156" s="16"/>
      <c r="M156" s="87">
        <f t="shared" si="14"/>
        <v>5401.4375</v>
      </c>
      <c r="N156" s="88">
        <f t="shared" si="15"/>
        <v>1.7989720382078633E-2</v>
      </c>
      <c r="O156" s="89">
        <f t="shared" si="16"/>
        <v>3.9169100592212236E-2</v>
      </c>
    </row>
    <row r="157" spans="1:15" x14ac:dyDescent="0.3">
      <c r="A157" s="10"/>
      <c r="F157"/>
      <c r="H157" s="16"/>
      <c r="I157" s="59"/>
      <c r="J157" s="16"/>
      <c r="M157" s="87">
        <f t="shared" si="14"/>
        <v>5520.125</v>
      </c>
      <c r="N157" s="88">
        <f t="shared" si="15"/>
        <v>1.8113436130974769E-2</v>
      </c>
      <c r="O157" s="89">
        <f t="shared" si="16"/>
        <v>4.3372384304733669E-2</v>
      </c>
    </row>
    <row r="158" spans="1:15" x14ac:dyDescent="0.3">
      <c r="A158" s="10"/>
      <c r="F158"/>
      <c r="H158" s="16"/>
      <c r="I158" s="59"/>
      <c r="J158" s="16"/>
      <c r="M158" s="87">
        <f t="shared" si="14"/>
        <v>5638.8125</v>
      </c>
      <c r="N158" s="88">
        <f t="shared" si="15"/>
        <v>1.822702694018169E-2</v>
      </c>
      <c r="O158" s="89">
        <f t="shared" si="16"/>
        <v>4.7649190724802004E-2</v>
      </c>
    </row>
    <row r="159" spans="1:15" x14ac:dyDescent="0.3">
      <c r="A159" s="10"/>
      <c r="F159"/>
      <c r="H159" s="16"/>
      <c r="I159" s="59"/>
      <c r="J159" s="16"/>
      <c r="M159" s="87">
        <f t="shared" si="14"/>
        <v>5757.5</v>
      </c>
      <c r="N159" s="88">
        <f t="shared" si="15"/>
        <v>1.8330266211319057E-2</v>
      </c>
      <c r="O159" s="89">
        <f t="shared" si="16"/>
        <v>5.1920922436279104E-2</v>
      </c>
    </row>
    <row r="160" spans="1:15" x14ac:dyDescent="0.3">
      <c r="A160" s="10"/>
      <c r="F160"/>
      <c r="H160" s="16"/>
      <c r="I160" s="59"/>
      <c r="J160" s="16"/>
      <c r="M160" s="87">
        <f t="shared" si="14"/>
        <v>5876.1875</v>
      </c>
      <c r="N160" s="88">
        <f t="shared" si="15"/>
        <v>1.8422946797232387E-2</v>
      </c>
      <c r="O160" s="89">
        <f t="shared" si="16"/>
        <v>5.6098863424516865E-2</v>
      </c>
    </row>
    <row r="161" spans="1:15" x14ac:dyDescent="0.3">
      <c r="A161" s="10"/>
      <c r="F161"/>
      <c r="H161" s="16"/>
      <c r="I161" s="59"/>
      <c r="J161" s="16"/>
      <c r="M161" s="87">
        <f t="shared" si="14"/>
        <v>5994.875</v>
      </c>
      <c r="N161" s="88">
        <f t="shared" si="15"/>
        <v>1.8504881767795356E-2</v>
      </c>
      <c r="O161" s="89">
        <f t="shared" si="16"/>
        <v>6.0086914509397238E-2</v>
      </c>
    </row>
    <row r="162" spans="1:15" x14ac:dyDescent="0.3">
      <c r="A162" s="10"/>
      <c r="F162"/>
      <c r="H162" s="16"/>
      <c r="I162" s="59"/>
      <c r="J162" s="16"/>
      <c r="M162" s="87">
        <f t="shared" si="14"/>
        <v>6113.5625</v>
      </c>
      <c r="N162" s="88">
        <f t="shared" si="15"/>
        <v>1.8575905105266188E-2</v>
      </c>
      <c r="O162" s="89">
        <f t="shared" si="16"/>
        <v>6.3785164139965045E-2</v>
      </c>
    </row>
    <row r="163" spans="1:15" x14ac:dyDescent="0.3">
      <c r="A163" s="10"/>
      <c r="F163"/>
      <c r="H163" s="16"/>
      <c r="I163" s="59"/>
      <c r="J163" s="16"/>
      <c r="M163" s="87">
        <f t="shared" si="14"/>
        <v>6232.25</v>
      </c>
      <c r="N163" s="88">
        <f t="shared" si="15"/>
        <v>1.8635872325232838E-2</v>
      </c>
      <c r="O163" s="89">
        <f t="shared" si="16"/>
        <v>6.7094137557384637E-2</v>
      </c>
    </row>
    <row r="164" spans="1:15" x14ac:dyDescent="0.3">
      <c r="A164" s="10"/>
      <c r="F164"/>
      <c r="H164" s="16"/>
      <c r="I164" s="59"/>
      <c r="J164" s="16"/>
      <c r="M164" s="87">
        <f t="shared" si="14"/>
        <v>6350.9375</v>
      </c>
      <c r="N164" s="88">
        <f t="shared" si="15"/>
        <v>1.8684661019581106E-2</v>
      </c>
      <c r="O164" s="89">
        <f t="shared" si="16"/>
        <v>6.9919480531901002E-2</v>
      </c>
    </row>
    <row r="165" spans="1:15" x14ac:dyDescent="0.3">
      <c r="A165" s="10"/>
      <c r="F165"/>
      <c r="H165" s="16"/>
      <c r="I165" s="59"/>
      <c r="J165" s="16"/>
      <c r="M165" s="87">
        <f t="shared" si="14"/>
        <v>6469.625</v>
      </c>
      <c r="N165" s="88">
        <f t="shared" si="15"/>
        <v>1.8722171318352465E-2</v>
      </c>
      <c r="O165" s="89">
        <f t="shared" si="16"/>
        <v>7.2176762184401333E-2</v>
      </c>
    </row>
    <row r="166" spans="1:15" x14ac:dyDescent="0.3">
      <c r="A166" s="10"/>
      <c r="F166"/>
      <c r="H166" s="16"/>
      <c r="I166" s="59"/>
      <c r="J166" s="16"/>
      <c r="M166" s="87">
        <f t="shared" si="14"/>
        <v>6588.3125</v>
      </c>
      <c r="N166" s="88">
        <f t="shared" si="15"/>
        <v>1.8748326267812199E-2</v>
      </c>
      <c r="O166" s="89">
        <f t="shared" si="16"/>
        <v>7.3796036467833281E-2</v>
      </c>
    </row>
    <row r="167" spans="1:15" x14ac:dyDescent="0.3">
      <c r="A167" s="10"/>
      <c r="F167"/>
      <c r="H167" s="16"/>
      <c r="I167" s="59"/>
      <c r="J167" s="16"/>
      <c r="M167" s="87">
        <f t="shared" si="14"/>
        <v>6707</v>
      </c>
      <c r="N167" s="88">
        <f t="shared" si="15"/>
        <v>1.8763072122527091E-2</v>
      </c>
      <c r="O167" s="89">
        <f t="shared" si="16"/>
        <v>7.4725792883719555E-2</v>
      </c>
    </row>
    <row r="168" spans="1:15" x14ac:dyDescent="0.3">
      <c r="A168" s="10"/>
      <c r="F168"/>
      <c r="H168" s="16"/>
      <c r="I168" s="59"/>
      <c r="J168" s="16"/>
      <c r="M168" s="87">
        <f t="shared" si="14"/>
        <v>6825.6875</v>
      </c>
      <c r="N168" s="88">
        <f t="shared" si="15"/>
        <v>1.8766378549747775E-2</v>
      </c>
      <c r="O168" s="89">
        <f t="shared" si="16"/>
        <v>7.4935958706648487E-2</v>
      </c>
    </row>
    <row r="169" spans="1:15" x14ac:dyDescent="0.3">
      <c r="A169" s="10"/>
      <c r="F169"/>
      <c r="H169" s="16"/>
      <c r="I169" s="59"/>
      <c r="J169" s="16"/>
      <c r="M169" s="87">
        <f t="shared" si="14"/>
        <v>6944.375</v>
      </c>
      <c r="N169" s="88">
        <f t="shared" si="15"/>
        <v>1.8758238744899791E-2</v>
      </c>
      <c r="O169" s="89">
        <f t="shared" si="16"/>
        <v>7.4419686418106479E-2</v>
      </c>
    </row>
    <row r="170" spans="1:15" x14ac:dyDescent="0.3">
      <c r="A170" s="10"/>
      <c r="F170"/>
      <c r="H170" s="16"/>
      <c r="I170" s="59"/>
      <c r="J170" s="16"/>
      <c r="M170" s="87">
        <f t="shared" si="14"/>
        <v>7063.0625</v>
      </c>
      <c r="N170" s="88">
        <f t="shared" si="15"/>
        <v>1.8738669457505241E-2</v>
      </c>
      <c r="O170" s="89">
        <f t="shared" si="16"/>
        <v>7.3193764182299836E-2</v>
      </c>
    </row>
    <row r="171" spans="1:15" x14ac:dyDescent="0.3">
      <c r="A171" s="10"/>
      <c r="F171"/>
      <c r="H171" s="16"/>
      <c r="I171" s="59"/>
      <c r="J171" s="16"/>
      <c r="M171" s="87">
        <f t="shared" si="14"/>
        <v>7181.75</v>
      </c>
      <c r="N171" s="88">
        <f t="shared" si="15"/>
        <v>1.8707710927384547E-2</v>
      </c>
      <c r="O171" s="89">
        <f t="shared" si="16"/>
        <v>7.1297611759668422E-2</v>
      </c>
    </row>
    <row r="172" spans="1:15" x14ac:dyDescent="0.3">
      <c r="A172" s="10"/>
      <c r="F172"/>
      <c r="H172" s="16"/>
      <c r="I172" s="59"/>
      <c r="J172" s="16"/>
      <c r="M172" s="87">
        <f t="shared" si="14"/>
        <v>7300.4375</v>
      </c>
      <c r="N172" s="88">
        <f t="shared" si="15"/>
        <v>1.8665426731512058E-2</v>
      </c>
      <c r="O172" s="89">
        <f t="shared" si="16"/>
        <v>6.879095360650811E-2</v>
      </c>
    </row>
    <row r="173" spans="1:15" x14ac:dyDescent="0.3">
      <c r="A173" s="10"/>
      <c r="F173"/>
      <c r="H173" s="16"/>
      <c r="I173" s="59"/>
      <c r="J173" s="16"/>
      <c r="M173" s="87">
        <f t="shared" si="14"/>
        <v>7419.125</v>
      </c>
      <c r="N173" s="88">
        <f t="shared" si="15"/>
        <v>1.861190354242126E-2</v>
      </c>
      <c r="O173" s="89">
        <f t="shared" si="16"/>
        <v>6.5750378609545246E-2</v>
      </c>
    </row>
    <row r="174" spans="1:15" x14ac:dyDescent="0.3">
      <c r="A174" s="10"/>
      <c r="F174"/>
      <c r="H174" s="16"/>
      <c r="I174" s="59"/>
      <c r="J174" s="16"/>
      <c r="M174" s="87">
        <f t="shared" si="14"/>
        <v>7537.8125</v>
      </c>
      <c r="N174" s="88">
        <f t="shared" si="15"/>
        <v>1.8547250799573867E-2</v>
      </c>
      <c r="O174" s="89">
        <f t="shared" si="16"/>
        <v>6.2265087450121714E-2</v>
      </c>
    </row>
    <row r="175" spans="1:15" x14ac:dyDescent="0.3">
      <c r="A175" s="10"/>
      <c r="F175"/>
      <c r="H175" s="16"/>
      <c r="I175" s="59"/>
      <c r="J175" s="16"/>
      <c r="M175" s="87">
        <f t="shared" si="14"/>
        <v>7656.5</v>
      </c>
      <c r="N175" s="88">
        <f t="shared" si="15"/>
        <v>1.8471600295608681E-2</v>
      </c>
      <c r="O175" s="89">
        <f t="shared" si="16"/>
        <v>5.8432183754242084E-2</v>
      </c>
    </row>
    <row r="176" spans="1:15" x14ac:dyDescent="0.3">
      <c r="A176" s="10"/>
      <c r="F176"/>
      <c r="H176" s="16"/>
      <c r="I176" s="59"/>
      <c r="J176" s="16"/>
      <c r="M176" s="87">
        <f t="shared" si="14"/>
        <v>7775.1875</v>
      </c>
      <c r="N176" s="88">
        <f t="shared" si="15"/>
        <v>1.8385105679875391E-2</v>
      </c>
      <c r="O176" s="89">
        <f t="shared" si="16"/>
        <v>5.4351879461431496E-2</v>
      </c>
    </row>
    <row r="177" spans="1:15" x14ac:dyDescent="0.3">
      <c r="A177" s="10"/>
      <c r="F177"/>
      <c r="H177" s="16"/>
      <c r="I177" s="59"/>
      <c r="J177" s="16"/>
      <c r="M177" s="87">
        <f t="shared" si="14"/>
        <v>7893.875</v>
      </c>
      <c r="N177" s="88">
        <f t="shared" si="15"/>
        <v>1.8287941882126013E-2</v>
      </c>
      <c r="O177" s="89">
        <f t="shared" si="16"/>
        <v>5.01229597937769E-2</v>
      </c>
    </row>
    <row r="178" spans="1:15" x14ac:dyDescent="0.3">
      <c r="A178" s="10"/>
      <c r="F178"/>
      <c r="H178" s="16"/>
      <c r="I178" s="59"/>
      <c r="J178" s="16"/>
      <c r="M178" s="87">
        <f t="shared" si="14"/>
        <v>8012.5625</v>
      </c>
      <c r="N178" s="88">
        <f t="shared" si="15"/>
        <v>1.8180304459685548E-2</v>
      </c>
      <c r="O178" s="89">
        <f t="shared" si="16"/>
        <v>4.5838795659043363E-2</v>
      </c>
    </row>
    <row r="179" spans="1:15" x14ac:dyDescent="0.3">
      <c r="A179" s="10"/>
      <c r="F179"/>
      <c r="H179" s="16"/>
      <c r="I179" s="59"/>
      <c r="J179" s="16"/>
      <c r="M179" s="87">
        <f t="shared" si="14"/>
        <v>8131.25</v>
      </c>
      <c r="N179" s="88">
        <f t="shared" si="15"/>
        <v>1.8062408871838409E-2</v>
      </c>
      <c r="O179" s="89">
        <f t="shared" si="16"/>
        <v>4.1584111756755915E-2</v>
      </c>
    </row>
    <row r="180" spans="1:15" x14ac:dyDescent="0.3">
      <c r="A180" s="10"/>
      <c r="F180"/>
      <c r="H180" s="16"/>
      <c r="I180" s="59"/>
      <c r="J180" s="16"/>
      <c r="M180" s="87">
        <f t="shared" si="14"/>
        <v>8249.9375</v>
      </c>
      <c r="N180" s="88">
        <f t="shared" si="15"/>
        <v>1.7934489685556665E-2</v>
      </c>
      <c r="O180" s="89">
        <f t="shared" si="16"/>
        <v>3.7432629136553208E-2</v>
      </c>
    </row>
    <row r="181" spans="1:15" x14ac:dyDescent="0.3">
      <c r="A181" s="10"/>
      <c r="F181"/>
      <c r="H181" s="16"/>
      <c r="I181" s="59"/>
      <c r="J181" s="16"/>
      <c r="M181" s="87">
        <f t="shared" si="14"/>
        <v>8368.625</v>
      </c>
      <c r="N181" s="88">
        <f t="shared" si="15"/>
        <v>1.7796799717055833E-2</v>
      </c>
      <c r="O181" s="89">
        <f t="shared" si="16"/>
        <v>3.3445613091525384E-2</v>
      </c>
    </row>
    <row r="182" spans="1:15" x14ac:dyDescent="0.3">
      <c r="A182" s="10"/>
      <c r="F182"/>
      <c r="H182" s="16"/>
      <c r="I182" s="59"/>
      <c r="J182" s="16"/>
      <c r="M182" s="87">
        <f t="shared" si="14"/>
        <v>8487.3125</v>
      </c>
      <c r="N182" s="88">
        <f t="shared" si="15"/>
        <v>1.7649609113980391E-2</v>
      </c>
      <c r="O182" s="89">
        <f t="shared" si="16"/>
        <v>2.9671280569766978E-2</v>
      </c>
    </row>
    <row r="183" spans="1:15" x14ac:dyDescent="0.3">
      <c r="A183" s="10"/>
      <c r="F183"/>
      <c r="H183" s="16"/>
      <c r="I183" s="59"/>
      <c r="J183" s="16"/>
      <c r="M183" s="87">
        <f t="shared" si="14"/>
        <v>8606</v>
      </c>
      <c r="N183" s="88">
        <f t="shared" si="15"/>
        <v>1.7493204383306482E-2</v>
      </c>
      <c r="O183" s="89">
        <f t="shared" si="16"/>
        <v>2.6144962169982855E-2</v>
      </c>
    </row>
    <row r="184" spans="1:15" x14ac:dyDescent="0.3">
      <c r="A184" s="10"/>
      <c r="F184"/>
      <c r="H184" s="16"/>
      <c r="I184" s="59"/>
      <c r="J184" s="16"/>
      <c r="M184" s="87">
        <f t="shared" si="14"/>
        <v>8724.6875</v>
      </c>
      <c r="N184" s="88">
        <f t="shared" si="15"/>
        <v>1.7327887370292894E-2</v>
      </c>
      <c r="O184" s="89">
        <f t="shared" si="16"/>
        <v>2.288987525530084E-2</v>
      </c>
    </row>
    <row r="185" spans="1:15" x14ac:dyDescent="0.3">
      <c r="A185" s="10"/>
      <c r="F185"/>
      <c r="H185" s="16"/>
      <c r="I185" s="59"/>
      <c r="J185" s="16"/>
      <c r="M185" s="87">
        <f t="shared" si="14"/>
        <v>8843.375</v>
      </c>
      <c r="N185" s="88">
        <f t="shared" si="15"/>
        <v>1.7153974194017541E-2</v>
      </c>
      <c r="O185" s="89">
        <f t="shared" si="16"/>
        <v>1.991834665654324E-2</v>
      </c>
    </row>
    <row r="186" spans="1:15" x14ac:dyDescent="0.3">
      <c r="A186" s="10"/>
      <c r="F186"/>
      <c r="H186" s="16"/>
      <c r="I186" s="59"/>
      <c r="J186" s="16"/>
      <c r="M186" s="87">
        <f t="shared" si="14"/>
        <v>8962.0625</v>
      </c>
      <c r="N186" s="88">
        <f t="shared" si="15"/>
        <v>1.697179414519534E-2</v>
      </c>
      <c r="O186" s="89">
        <f t="shared" si="16"/>
        <v>1.7233323311993121E-2</v>
      </c>
    </row>
    <row r="187" spans="1:15" x14ac:dyDescent="0.3">
      <c r="A187" s="10"/>
      <c r="F187"/>
      <c r="H187" s="16"/>
      <c r="I187" s="59"/>
      <c r="J187" s="16"/>
      <c r="M187" s="87">
        <f t="shared" si="14"/>
        <v>9080.75</v>
      </c>
      <c r="N187" s="88">
        <f t="shared" si="15"/>
        <v>1.678168855209361E-2</v>
      </c>
      <c r="O187" s="89">
        <f t="shared" si="16"/>
        <v>1.4830022966596523E-2</v>
      </c>
    </row>
    <row r="188" spans="1:15" x14ac:dyDescent="0.3">
      <c r="A188" s="10"/>
      <c r="F188"/>
      <c r="H188" s="16"/>
      <c r="I188" s="59"/>
      <c r="J188" s="16"/>
      <c r="M188" s="87">
        <f t="shared" si="14"/>
        <v>9199.4375</v>
      </c>
      <c r="N188" s="88">
        <f t="shared" si="15"/>
        <v>1.6584009620443152E-2</v>
      </c>
      <c r="O188" s="89">
        <f t="shared" si="16"/>
        <v>1.2697600082710148E-2</v>
      </c>
    </row>
    <row r="189" spans="1:15" x14ac:dyDescent="0.3">
      <c r="A189" s="10"/>
      <c r="F189"/>
      <c r="H189" s="16"/>
      <c r="I189" s="59"/>
      <c r="J189" s="16"/>
      <c r="M189" s="87">
        <f t="shared" si="14"/>
        <v>9318.125</v>
      </c>
      <c r="N189" s="88">
        <f t="shared" si="15"/>
        <v>1.6379119253274954E-2</v>
      </c>
      <c r="O189" s="89">
        <f t="shared" si="16"/>
        <v>1.0820729893155967E-2</v>
      </c>
    </row>
    <row r="190" spans="1:15" x14ac:dyDescent="0.3">
      <c r="A190" s="10"/>
      <c r="F190"/>
      <c r="H190" s="16"/>
      <c r="I190" s="59"/>
      <c r="J190" s="16"/>
      <c r="M190" s="87">
        <f t="shared" si="14"/>
        <v>9436.8125</v>
      </c>
      <c r="N190" s="88">
        <f t="shared" si="15"/>
        <v>1.6167387856606097E-2</v>
      </c>
      <c r="O190" s="89">
        <f t="shared" si="16"/>
        <v>9.1810422189460006E-3</v>
      </c>
    </row>
    <row r="191" spans="1:15" x14ac:dyDescent="0.3">
      <c r="A191" s="10"/>
      <c r="F191"/>
      <c r="H191" s="16"/>
      <c r="I191" s="59"/>
      <c r="J191" s="16"/>
      <c r="M191" s="87">
        <f t="shared" si="14"/>
        <v>9555.5</v>
      </c>
      <c r="N191" s="88">
        <f t="shared" si="15"/>
        <v>1.5949193136858053E-2</v>
      </c>
      <c r="O191" s="89">
        <f t="shared" si="16"/>
        <v>7.7583633910729422E-3</v>
      </c>
    </row>
    <row r="192" spans="1:15" x14ac:dyDescent="0.3">
      <c r="A192" s="10"/>
      <c r="F192"/>
      <c r="H192" s="16"/>
      <c r="I192" s="59"/>
      <c r="J192" s="16"/>
      <c r="M192" s="87">
        <f t="shared" si="14"/>
        <v>9674.1875</v>
      </c>
      <c r="N192" s="88">
        <f t="shared" si="15"/>
        <v>1.5724918895798412E-2</v>
      </c>
      <c r="O192" s="89">
        <f t="shared" si="16"/>
        <v>6.5317474898057837E-3</v>
      </c>
    </row>
    <row r="193" spans="1:15" x14ac:dyDescent="0.3">
      <c r="A193" s="10"/>
      <c r="F193"/>
      <c r="H193" s="16"/>
      <c r="I193" s="59"/>
      <c r="J193" s="16"/>
      <c r="M193" s="87">
        <f t="shared" si="14"/>
        <v>9792.875</v>
      </c>
      <c r="N193" s="88">
        <f t="shared" si="15"/>
        <v>1.5494953828680269E-2</v>
      </c>
      <c r="O193" s="89">
        <f t="shared" si="16"/>
        <v>5.480296210552571E-3</v>
      </c>
    </row>
    <row r="194" spans="1:15" x14ac:dyDescent="0.3">
      <c r="A194" s="10"/>
      <c r="F194"/>
      <c r="H194" s="16"/>
      <c r="I194" s="59"/>
      <c r="J194" s="16"/>
      <c r="M194" s="87">
        <f t="shared" si="14"/>
        <v>9911.5625</v>
      </c>
      <c r="N194" s="88">
        <f t="shared" si="15"/>
        <v>1.5259690331095421E-2</v>
      </c>
      <c r="O194" s="89">
        <f t="shared" si="16"/>
        <v>4.5837798007842823E-3</v>
      </c>
    </row>
    <row r="195" spans="1:15" x14ac:dyDescent="0.3">
      <c r="A195" s="10"/>
      <c r="F195"/>
      <c r="H195" s="16"/>
      <c r="I195" s="59"/>
      <c r="J195" s="16"/>
      <c r="M195" s="87">
        <f t="shared" si="14"/>
        <v>10030.25</v>
      </c>
      <c r="N195" s="88">
        <f t="shared" si="15"/>
        <v>1.5019523319860228E-2</v>
      </c>
      <c r="O195" s="89">
        <f t="shared" si="16"/>
        <v>3.8230800432740297E-3</v>
      </c>
    </row>
    <row r="196" spans="1:15" x14ac:dyDescent="0.3">
      <c r="A196" s="10"/>
      <c r="F196"/>
      <c r="H196" s="16"/>
      <c r="I196" s="59"/>
      <c r="J196" s="16"/>
      <c r="M196" s="87">
        <f t="shared" si="14"/>
        <v>10148.9375</v>
      </c>
      <c r="N196" s="88">
        <f t="shared" si="15"/>
        <v>1.4774849073041829E-2</v>
      </c>
      <c r="O196" s="89">
        <f t="shared" si="16"/>
        <v>3.1804808687992958E-3</v>
      </c>
    </row>
    <row r="197" spans="1:15" x14ac:dyDescent="0.3">
      <c r="A197" s="10"/>
      <c r="F197"/>
      <c r="H197" s="16"/>
      <c r="I197" s="59"/>
      <c r="J197" s="16"/>
      <c r="M197" s="87">
        <f t="shared" si="14"/>
        <v>10267.625</v>
      </c>
      <c r="N197" s="88">
        <f t="shared" si="15"/>
        <v>1.4526064093974278E-2</v>
      </c>
      <c r="O197" s="89">
        <f t="shared" si="16"/>
        <v>2.6398336955603119E-3</v>
      </c>
    </row>
    <row r="198" spans="1:15" x14ac:dyDescent="0.3">
      <c r="A198" s="10"/>
      <c r="F198"/>
      <c r="H198" s="16"/>
      <c r="I198" s="59"/>
      <c r="J198" s="16"/>
      <c r="M198" s="87">
        <f t="shared" si="14"/>
        <v>10386.3125</v>
      </c>
      <c r="N198" s="88">
        <f t="shared" si="15"/>
        <v>1.4273564003842054E-2</v>
      </c>
      <c r="O198" s="89">
        <f t="shared" si="16"/>
        <v>2.1866238544789862E-3</v>
      </c>
    </row>
    <row r="199" spans="1:15" x14ac:dyDescent="0.3">
      <c r="A199" s="10"/>
      <c r="F199"/>
      <c r="H199" s="16"/>
      <c r="I199" s="59"/>
      <c r="J199" s="16"/>
      <c r="M199" s="87">
        <f t="shared" si="14"/>
        <v>10505</v>
      </c>
      <c r="N199" s="88">
        <f t="shared" si="15"/>
        <v>1.4017742467116179E-2</v>
      </c>
      <c r="O199" s="89">
        <f t="shared" si="16"/>
        <v>1.8079622342592749E-3</v>
      </c>
    </row>
    <row r="200" spans="1:15" x14ac:dyDescent="0.3">
      <c r="A200" s="10"/>
      <c r="F200"/>
      <c r="H200" s="16"/>
      <c r="I200" s="59"/>
      <c r="J200" s="16"/>
      <c r="M200" s="87">
        <f t="shared" si="14"/>
        <v>10623.6875</v>
      </c>
      <c r="N200" s="88">
        <f t="shared" si="15"/>
        <v>1.3758990153803663E-2</v>
      </c>
      <c r="O200" s="89">
        <f t="shared" si="16"/>
        <v>1.492523207009544E-3</v>
      </c>
    </row>
    <row r="201" spans="1:15" x14ac:dyDescent="0.3">
      <c r="A201" s="10"/>
      <c r="F201"/>
      <c r="H201" s="16"/>
      <c r="I201" s="59"/>
      <c r="J201" s="16"/>
      <c r="M201" s="87">
        <f t="shared" si="14"/>
        <v>10742.375</v>
      </c>
      <c r="N201" s="88">
        <f t="shared" si="15"/>
        <v>1.3497693742143824E-2</v>
      </c>
      <c r="O201" s="89">
        <f t="shared" si="16"/>
        <v>1.2304464704588902E-3</v>
      </c>
    </row>
    <row r="202" spans="1:15" x14ac:dyDescent="0.3">
      <c r="A202" s="10"/>
      <c r="F202"/>
      <c r="H202" s="16"/>
      <c r="I202" s="59"/>
      <c r="J202" s="16"/>
      <c r="M202" s="87">
        <f t="shared" si="14"/>
        <v>10861.0625</v>
      </c>
      <c r="N202" s="88">
        <f t="shared" si="15"/>
        <v>1.3234234965046054E-2</v>
      </c>
      <c r="O202" s="89">
        <f t="shared" si="16"/>
        <v>1.013217023064561E-3</v>
      </c>
    </row>
    <row r="203" spans="1:15" x14ac:dyDescent="0.3">
      <c r="A203" s="10"/>
      <c r="F203"/>
      <c r="H203" s="16"/>
      <c r="I203" s="59"/>
      <c r="J203" s="16"/>
      <c r="M203" s="87">
        <f t="shared" si="14"/>
        <v>10979.75</v>
      </c>
      <c r="N203" s="88">
        <f t="shared" si="15"/>
        <v>1.2968989703197153E-2</v>
      </c>
      <c r="O203" s="89">
        <f t="shared" si="16"/>
        <v>8.3353430787225236E-4</v>
      </c>
    </row>
    <row r="204" spans="1:15" x14ac:dyDescent="0.3">
      <c r="A204" s="10"/>
      <c r="F204"/>
      <c r="H204" s="16"/>
      <c r="I204" s="59"/>
      <c r="J204" s="16"/>
      <c r="M204" s="87">
        <f t="shared" si="14"/>
        <v>11098.4375</v>
      </c>
      <c r="N204" s="88">
        <f t="shared" si="15"/>
        <v>1.2702327127412927E-2</v>
      </c>
      <c r="O204" s="89">
        <f t="shared" si="16"/>
        <v>6.8517875466722611E-4</v>
      </c>
    </row>
    <row r="205" spans="1:15" x14ac:dyDescent="0.3">
      <c r="A205" s="10"/>
      <c r="F205"/>
      <c r="H205" s="16"/>
      <c r="I205" s="59"/>
      <c r="J205" s="16"/>
      <c r="M205" s="87">
        <f t="shared" si="14"/>
        <v>11217.125</v>
      </c>
      <c r="N205" s="88">
        <f t="shared" si="15"/>
        <v>1.2434608892448185E-2</v>
      </c>
      <c r="O205" s="89">
        <f t="shared" si="16"/>
        <v>5.6288157726602783E-4</v>
      </c>
    </row>
    <row r="206" spans="1:15" x14ac:dyDescent="0.3">
      <c r="A206" s="10"/>
      <c r="F206"/>
      <c r="H206" s="16"/>
      <c r="I206" s="59"/>
      <c r="J206" s="16"/>
      <c r="M206" s="87">
        <f t="shared" si="14"/>
        <v>11335.8125</v>
      </c>
      <c r="N206" s="88">
        <f t="shared" si="15"/>
        <v>1.2166188384105214E-2</v>
      </c>
      <c r="O206" s="89">
        <f t="shared" si="16"/>
        <v>4.6220175033473421E-4</v>
      </c>
    </row>
    <row r="207" spans="1:15" x14ac:dyDescent="0.3">
      <c r="A207" s="10"/>
      <c r="F207"/>
      <c r="H207" s="16"/>
      <c r="I207" s="59"/>
      <c r="J207" s="16"/>
      <c r="M207" s="87">
        <f t="shared" si="14"/>
        <v>11454.5</v>
      </c>
      <c r="N207" s="88">
        <f t="shared" si="15"/>
        <v>1.1897410021125321E-2</v>
      </c>
      <c r="O207" s="89">
        <f t="shared" si="16"/>
        <v>3.7941257031792741E-4</v>
      </c>
    </row>
    <row r="208" spans="1:15" x14ac:dyDescent="0.3">
      <c r="A208" s="10"/>
      <c r="F208"/>
      <c r="H208" s="16"/>
      <c r="I208" s="59"/>
      <c r="J208" s="16"/>
      <c r="M208" s="87">
        <f t="shared" si="14"/>
        <v>11573.1875</v>
      </c>
      <c r="N208" s="88">
        <f t="shared" si="15"/>
        <v>1.1628608612988534E-2</v>
      </c>
      <c r="O208" s="89">
        <f t="shared" si="16"/>
        <v>3.1139905097576914E-4</v>
      </c>
    </row>
    <row r="209" spans="1:15" x14ac:dyDescent="0.3">
      <c r="A209" s="10"/>
      <c r="F209"/>
      <c r="H209" s="16"/>
      <c r="I209" s="59"/>
      <c r="J209" s="16"/>
      <c r="M209" s="87">
        <f t="shared" si="14"/>
        <v>11691.875</v>
      </c>
      <c r="N209" s="88">
        <f t="shared" si="15"/>
        <v>1.1360108774398081E-2</v>
      </c>
      <c r="O209" s="89">
        <f t="shared" si="16"/>
        <v>2.5556656018754786E-4</v>
      </c>
    </row>
    <row r="210" spans="1:15" x14ac:dyDescent="0.3">
      <c r="A210" s="10"/>
      <c r="F210"/>
      <c r="H210" s="16"/>
      <c r="I210" s="59"/>
      <c r="J210" s="16"/>
      <c r="M210" s="87">
        <f t="shared" si="14"/>
        <v>11810.5625</v>
      </c>
      <c r="N210" s="88">
        <f t="shared" si="15"/>
        <v>1.1092224396883732E-2</v>
      </c>
      <c r="O210" s="89">
        <f t="shared" si="16"/>
        <v>2.0976051450649624E-4</v>
      </c>
    </row>
    <row r="211" spans="1:15" x14ac:dyDescent="0.3">
      <c r="A211" s="10"/>
      <c r="F211"/>
      <c r="H211" s="16"/>
      <c r="I211" s="59"/>
      <c r="J211" s="16"/>
      <c r="M211" s="87">
        <f t="shared" si="14"/>
        <v>11929.25</v>
      </c>
      <c r="N211" s="88">
        <f t="shared" si="15"/>
        <v>1.0825258177627806E-2</v>
      </c>
      <c r="O211" s="89">
        <f t="shared" si="16"/>
        <v>1.7219655838041081E-4</v>
      </c>
    </row>
    <row r="212" spans="1:15" x14ac:dyDescent="0.3">
      <c r="A212" s="10"/>
      <c r="F212"/>
      <c r="H212" s="16"/>
      <c r="I212" s="59"/>
      <c r="J212" s="16"/>
      <c r="M212" s="87">
        <f t="shared" ref="M212:M275" si="17">M211+$E$21</f>
        <v>12047.9375</v>
      </c>
      <c r="N212" s="88">
        <f t="shared" ref="N212:N275" si="18">_xlfn.T.DIST((M213-D$6)/D$11,D$12-1,1)-_xlfn.T.DIST((M211-D$6)/D$11,D$12-1,1)</f>
        <v>1.0559501205322785E-2</v>
      </c>
      <c r="O212" s="89">
        <f t="shared" ref="O212:O275" si="19">_xlfn.T.DIST((M213-D$6)/D$8,D$12-1,1)-_xlfn.T.DIST((M211-D$6)/D$8,D$12-1,1)</f>
        <v>1.4140041904997513E-4</v>
      </c>
    </row>
    <row r="213" spans="1:15" x14ac:dyDescent="0.3">
      <c r="A213" s="10"/>
      <c r="F213"/>
      <c r="H213" s="16"/>
      <c r="I213" s="59"/>
      <c r="J213" s="16"/>
      <c r="M213" s="87">
        <f t="shared" si="17"/>
        <v>12166.625</v>
      </c>
      <c r="N213" s="88">
        <f t="shared" si="18"/>
        <v>1.0295232602536841E-2</v>
      </c>
      <c r="O213" s="89">
        <f t="shared" si="19"/>
        <v>1.161565061371661E-4</v>
      </c>
    </row>
    <row r="214" spans="1:15" x14ac:dyDescent="0.3">
      <c r="A214" s="10"/>
      <c r="F214"/>
      <c r="H214" s="16"/>
      <c r="I214" s="59"/>
      <c r="J214" s="16"/>
      <c r="M214" s="87">
        <f t="shared" si="17"/>
        <v>12285.3125</v>
      </c>
      <c r="N214" s="88">
        <f t="shared" si="18"/>
        <v>1.0032719223810549E-2</v>
      </c>
      <c r="O214" s="89">
        <f t="shared" si="19"/>
        <v>9.5464284342705596E-5</v>
      </c>
    </row>
    <row r="215" spans="1:15" x14ac:dyDescent="0.3">
      <c r="A215" s="10"/>
      <c r="F215"/>
      <c r="H215" s="16"/>
      <c r="I215" s="59"/>
      <c r="J215" s="16"/>
      <c r="M215" s="87">
        <f t="shared" si="17"/>
        <v>12404</v>
      </c>
      <c r="N215" s="88">
        <f t="shared" si="18"/>
        <v>9.7722154084393109E-3</v>
      </c>
      <c r="O215" s="89">
        <f t="shared" si="19"/>
        <v>7.8501462774882569E-5</v>
      </c>
    </row>
    <row r="216" spans="1:15" x14ac:dyDescent="0.3">
      <c r="A216" s="10"/>
      <c r="F216"/>
      <c r="H216" s="16"/>
      <c r="I216" s="59"/>
      <c r="J216" s="16"/>
      <c r="M216" s="87">
        <f t="shared" si="17"/>
        <v>12522.6875</v>
      </c>
      <c r="N216" s="88">
        <f t="shared" si="18"/>
        <v>9.5139627866452914E-3</v>
      </c>
      <c r="O216" s="89">
        <f t="shared" si="19"/>
        <v>6.4593095461806804E-5</v>
      </c>
    </row>
    <row r="217" spans="1:15" x14ac:dyDescent="0.3">
      <c r="A217" s="10"/>
      <c r="F217"/>
      <c r="H217" s="16"/>
      <c r="I217" s="59"/>
      <c r="J217" s="16"/>
      <c r="M217" s="87">
        <f t="shared" si="17"/>
        <v>12641.375</v>
      </c>
      <c r="N217" s="88">
        <f t="shared" si="18"/>
        <v>9.2581901376234121E-3</v>
      </c>
      <c r="O217" s="89">
        <f t="shared" si="19"/>
        <v>5.3185759817386824E-5</v>
      </c>
    </row>
    <row r="218" spans="1:15" x14ac:dyDescent="0.3">
      <c r="A218" s="10"/>
      <c r="F218"/>
      <c r="H218" s="16"/>
      <c r="I218" s="59"/>
      <c r="J218" s="16"/>
      <c r="M218" s="87">
        <f t="shared" si="17"/>
        <v>12760.0625</v>
      </c>
      <c r="N218" s="88">
        <f t="shared" si="18"/>
        <v>9.0051132977473358E-3</v>
      </c>
      <c r="O218" s="89">
        <f t="shared" si="19"/>
        <v>4.3826062576690639E-5</v>
      </c>
    </row>
    <row r="219" spans="1:15" x14ac:dyDescent="0.3">
      <c r="A219" s="10"/>
      <c r="D219" s="16"/>
      <c r="E219" s="70"/>
      <c r="F219"/>
      <c r="H219" s="16"/>
      <c r="I219" s="59"/>
      <c r="J219" s="16"/>
      <c r="M219" s="87">
        <f t="shared" si="17"/>
        <v>12878.75</v>
      </c>
      <c r="N219" s="88">
        <f t="shared" si="18"/>
        <v>8.7549351170344014E-3</v>
      </c>
      <c r="O219" s="89">
        <f t="shared" si="19"/>
        <v>3.6142808543360161E-5</v>
      </c>
    </row>
    <row r="220" spans="1:15" x14ac:dyDescent="0.3">
      <c r="A220" s="71"/>
      <c r="B220" s="57"/>
      <c r="F220"/>
      <c r="H220" s="16"/>
      <c r="I220" s="59"/>
      <c r="J220" s="16"/>
      <c r="M220" s="87">
        <f t="shared" si="17"/>
        <v>12997.4375</v>
      </c>
      <c r="N220" s="88">
        <f t="shared" si="18"/>
        <v>8.5078454618066068E-3</v>
      </c>
      <c r="O220" s="89">
        <f t="shared" si="19"/>
        <v>2.983225145802848E-5</v>
      </c>
    </row>
    <row r="221" spans="1:15" x14ac:dyDescent="0.3">
      <c r="A221" s="71"/>
      <c r="B221" s="57"/>
      <c r="I221" s="59"/>
      <c r="M221" s="87">
        <f t="shared" si="17"/>
        <v>13116.125</v>
      </c>
      <c r="N221" s="88">
        <f t="shared" si="18"/>
        <v>8.2640212613660502E-3</v>
      </c>
      <c r="O221" s="89">
        <f t="shared" si="19"/>
        <v>2.4645925282396064E-5</v>
      </c>
    </row>
    <row r="222" spans="1:15" x14ac:dyDescent="0.3">
      <c r="A222" s="71"/>
      <c r="B222" s="57"/>
      <c r="I222" s="59"/>
      <c r="M222" s="87">
        <f t="shared" si="17"/>
        <v>13234.8125</v>
      </c>
      <c r="N222" s="88">
        <f t="shared" si="18"/>
        <v>8.0236265963501419E-3</v>
      </c>
      <c r="O222" s="89">
        <f t="shared" si="19"/>
        <v>2.0380626449267858E-5</v>
      </c>
    </row>
    <row r="223" spans="1:15" x14ac:dyDescent="0.3">
      <c r="A223" s="71"/>
      <c r="B223" s="57"/>
      <c r="I223" s="59"/>
      <c r="M223" s="87">
        <f t="shared" si="17"/>
        <v>13353.5</v>
      </c>
      <c r="N223" s="88">
        <f t="shared" si="18"/>
        <v>7.786812826365952E-3</v>
      </c>
      <c r="O223" s="89">
        <f t="shared" si="19"/>
        <v>1.6870182348305285E-5</v>
      </c>
    </row>
    <row r="224" spans="1:15" x14ac:dyDescent="0.3">
      <c r="A224" s="71"/>
      <c r="B224" s="57"/>
      <c r="I224" s="59"/>
      <c r="M224" s="87">
        <f t="shared" si="17"/>
        <v>13472.1875</v>
      </c>
      <c r="N224" s="88">
        <f t="shared" si="18"/>
        <v>7.5537187544237883E-3</v>
      </c>
      <c r="O224" s="89">
        <f t="shared" si="19"/>
        <v>1.3978698329419892E-5</v>
      </c>
    </row>
    <row r="225" spans="1:15" x14ac:dyDescent="0.3">
      <c r="A225" s="71"/>
      <c r="B225" s="57"/>
      <c r="I225" s="59"/>
      <c r="M225" s="87">
        <f t="shared" si="17"/>
        <v>13590.875</v>
      </c>
      <c r="N225" s="88">
        <f t="shared" si="18"/>
        <v>7.324470825609386E-3</v>
      </c>
      <c r="O225" s="89">
        <f t="shared" si="19"/>
        <v>1.1595025078858789E-5</v>
      </c>
    </row>
    <row r="226" spans="1:15" x14ac:dyDescent="0.3">
      <c r="A226" s="71"/>
      <c r="B226" s="57"/>
      <c r="I226" s="59"/>
      <c r="M226" s="87">
        <f t="shared" si="17"/>
        <v>13709.5625</v>
      </c>
      <c r="N226" s="88">
        <f t="shared" si="18"/>
        <v>7.0991833574273189E-3</v>
      </c>
      <c r="O226" s="89">
        <f t="shared" si="19"/>
        <v>9.6282308603701239E-6</v>
      </c>
    </row>
    <row r="227" spans="1:15" x14ac:dyDescent="0.3">
      <c r="A227" s="71"/>
      <c r="B227" s="57"/>
      <c r="I227" s="59"/>
      <c r="M227" s="87">
        <f t="shared" si="17"/>
        <v>13828.25</v>
      </c>
      <c r="N227" s="88">
        <f t="shared" si="18"/>
        <v>6.8779587992046087E-3</v>
      </c>
      <c r="O227" s="89">
        <f t="shared" si="19"/>
        <v>8.0038994559883392E-6</v>
      </c>
    </row>
    <row r="228" spans="1:15" x14ac:dyDescent="0.3">
      <c r="A228" s="71"/>
      <c r="B228" s="57"/>
      <c r="I228" s="59"/>
      <c r="M228" s="87">
        <f t="shared" si="17"/>
        <v>13946.9375</v>
      </c>
      <c r="N228" s="88">
        <f t="shared" si="18"/>
        <v>6.6608880179557239E-3</v>
      </c>
      <c r="O228" s="89">
        <f t="shared" si="19"/>
        <v>6.6611053939347187E-6</v>
      </c>
    </row>
    <row r="229" spans="1:15" x14ac:dyDescent="0.3">
      <c r="A229" s="71"/>
      <c r="B229" s="57"/>
      <c r="I229" s="59"/>
      <c r="M229" s="87">
        <f t="shared" si="17"/>
        <v>14065.625</v>
      </c>
      <c r="N229" s="88">
        <f t="shared" si="18"/>
        <v>6.4480506081164846E-3</v>
      </c>
      <c r="O229" s="89">
        <f t="shared" si="19"/>
        <v>5.5499438980088911E-6</v>
      </c>
    </row>
    <row r="230" spans="1:15" x14ac:dyDescent="0.3">
      <c r="A230" s="71"/>
      <c r="B230" s="57"/>
      <c r="I230" s="59"/>
      <c r="M230" s="87">
        <f t="shared" si="17"/>
        <v>14184.3125</v>
      </c>
      <c r="N230" s="88">
        <f t="shared" si="18"/>
        <v>6.2395152225765971E-3</v>
      </c>
      <c r="O230" s="89">
        <f t="shared" si="19"/>
        <v>4.6295146129970988E-6</v>
      </c>
    </row>
    <row r="231" spans="1:15" x14ac:dyDescent="0.3">
      <c r="A231" s="71"/>
      <c r="B231" s="57"/>
      <c r="I231" s="59"/>
      <c r="M231" s="87">
        <f t="shared" si="17"/>
        <v>14303</v>
      </c>
      <c r="N231" s="88">
        <f t="shared" si="18"/>
        <v>6.0353399225020476E-3</v>
      </c>
      <c r="O231" s="89">
        <f t="shared" si="19"/>
        <v>3.8662761523422517E-6</v>
      </c>
    </row>
    <row r="232" spans="1:15" x14ac:dyDescent="0.3">
      <c r="A232" s="71"/>
      <c r="B232" s="57"/>
      <c r="I232" s="59"/>
      <c r="M232" s="87">
        <f t="shared" si="17"/>
        <v>14421.6875</v>
      </c>
      <c r="N232" s="88">
        <f t="shared" si="18"/>
        <v>5.8355725434645622E-3</v>
      </c>
      <c r="O232" s="89">
        <f t="shared" si="19"/>
        <v>3.2327034277246369E-6</v>
      </c>
    </row>
    <row r="233" spans="1:15" x14ac:dyDescent="0.3">
      <c r="A233" s="71"/>
      <c r="B233" s="57"/>
      <c r="I233" s="59"/>
      <c r="M233" s="87">
        <f t="shared" si="17"/>
        <v>14540.375</v>
      </c>
      <c r="N233" s="88">
        <f t="shared" si="18"/>
        <v>5.6402510754836044E-3</v>
      </c>
      <c r="O233" s="89">
        <f t="shared" si="19"/>
        <v>2.7061920528925754E-6</v>
      </c>
    </row>
    <row r="234" spans="1:15" x14ac:dyDescent="0.3">
      <c r="A234" s="71"/>
      <c r="B234" s="57"/>
      <c r="I234" s="59"/>
      <c r="M234" s="87">
        <f t="shared" si="17"/>
        <v>14659.0625</v>
      </c>
      <c r="N234" s="88">
        <f t="shared" si="18"/>
        <v>5.4494040546545497E-3</v>
      </c>
      <c r="O234" s="89">
        <f t="shared" si="19"/>
        <v>2.2681642621869003E-6</v>
      </c>
    </row>
    <row r="235" spans="1:15" x14ac:dyDescent="0.3">
      <c r="A235" s="71"/>
      <c r="B235" s="57"/>
      <c r="I235" s="59"/>
      <c r="M235" s="87">
        <f t="shared" si="17"/>
        <v>14777.75</v>
      </c>
      <c r="N235" s="88">
        <f t="shared" si="18"/>
        <v>5.2630509641146128E-3</v>
      </c>
      <c r="O235" s="89">
        <f t="shared" si="19"/>
        <v>1.9033391334133398E-6</v>
      </c>
    </row>
    <row r="236" spans="1:15" x14ac:dyDescent="0.3">
      <c r="A236" s="71"/>
      <c r="B236" s="57"/>
      <c r="I236" s="59"/>
      <c r="M236" s="87">
        <f t="shared" si="17"/>
        <v>14896.4375</v>
      </c>
      <c r="N236" s="88">
        <f t="shared" si="18"/>
        <v>5.0812026421970247E-3</v>
      </c>
      <c r="O236" s="89">
        <f t="shared" si="19"/>
        <v>1.59913675135126E-6</v>
      </c>
    </row>
    <row r="237" spans="1:15" x14ac:dyDescent="0.3">
      <c r="A237" s="71"/>
      <c r="B237" s="57"/>
      <c r="I237" s="59"/>
      <c r="M237" s="87">
        <f t="shared" si="17"/>
        <v>15015.125</v>
      </c>
      <c r="N237" s="88">
        <f t="shared" si="18"/>
        <v>4.90386169572532E-3</v>
      </c>
      <c r="O237" s="89">
        <f t="shared" si="19"/>
        <v>1.3451915492623812E-6</v>
      </c>
    </row>
    <row r="238" spans="1:15" x14ac:dyDescent="0.3">
      <c r="A238" s="71"/>
      <c r="B238" s="57"/>
      <c r="I238" s="59"/>
      <c r="M238" s="87">
        <f t="shared" si="17"/>
        <v>15133.8125</v>
      </c>
      <c r="N238" s="88">
        <f t="shared" si="18"/>
        <v>4.731022916491745E-3</v>
      </c>
      <c r="O238" s="89">
        <f t="shared" si="19"/>
        <v>1.1329546470983942E-6</v>
      </c>
    </row>
    <row r="239" spans="1:15" x14ac:dyDescent="0.3">
      <c r="A239" s="71"/>
      <c r="B239" s="57"/>
      <c r="I239" s="59"/>
      <c r="M239" s="87">
        <f t="shared" si="17"/>
        <v>15252.5</v>
      </c>
      <c r="N239" s="88">
        <f t="shared" si="18"/>
        <v>4.5626736990831418E-3</v>
      </c>
      <c r="O239" s="89">
        <f t="shared" si="19"/>
        <v>9.5536874789026172E-7</v>
      </c>
    </row>
    <row r="240" spans="1:15" x14ac:dyDescent="0.3">
      <c r="A240" s="71"/>
      <c r="B240" s="57"/>
      <c r="I240" s="59"/>
      <c r="M240" s="87">
        <f t="shared" si="17"/>
        <v>15371.1875</v>
      </c>
      <c r="N240" s="88">
        <f t="shared" si="18"/>
        <v>4.3987944583273597E-3</v>
      </c>
      <c r="O240" s="89">
        <f t="shared" si="19"/>
        <v>8.06602201475215E-7</v>
      </c>
    </row>
    <row r="241" spans="1:15" x14ac:dyDescent="0.3">
      <c r="A241" s="71"/>
      <c r="B241" s="57"/>
      <c r="I241" s="59"/>
      <c r="M241" s="87">
        <f t="shared" si="17"/>
        <v>15489.875</v>
      </c>
      <c r="N241" s="88">
        <f t="shared" si="18"/>
        <v>4.2393590447381557E-3</v>
      </c>
      <c r="O241" s="89">
        <f t="shared" si="19"/>
        <v>6.8183133106192173E-7</v>
      </c>
    </row>
    <row r="242" spans="1:15" x14ac:dyDescent="0.3">
      <c r="A242" s="71"/>
      <c r="B242" s="57"/>
      <c r="I242" s="59"/>
      <c r="M242" s="87">
        <f t="shared" si="17"/>
        <v>15608.5625</v>
      </c>
      <c r="N242" s="88">
        <f t="shared" si="18"/>
        <v>4.0843351564632258E-3</v>
      </c>
      <c r="O242" s="89">
        <f t="shared" si="19"/>
        <v>5.7706214551256352E-7</v>
      </c>
    </row>
    <row r="243" spans="1:15" x14ac:dyDescent="0.3">
      <c r="A243" s="71"/>
      <c r="B243" s="57"/>
      <c r="I243" s="59"/>
      <c r="M243" s="87">
        <f t="shared" si="17"/>
        <v>15727.25</v>
      </c>
      <c r="N243" s="88">
        <f t="shared" si="18"/>
        <v>3.9336847463495861E-3</v>
      </c>
      <c r="O243" s="89">
        <f t="shared" si="19"/>
        <v>4.8898420423881817E-7</v>
      </c>
    </row>
    <row r="244" spans="1:15" x14ac:dyDescent="0.3">
      <c r="A244" s="71"/>
      <c r="B244" s="57"/>
      <c r="I244" s="59"/>
      <c r="M244" s="87">
        <f t="shared" si="17"/>
        <v>15845.9375</v>
      </c>
      <c r="N244" s="88">
        <f t="shared" si="18"/>
        <v>3.7873644228548775E-3</v>
      </c>
      <c r="O244" s="89">
        <f t="shared" si="19"/>
        <v>4.1485074575575709E-7</v>
      </c>
    </row>
    <row r="245" spans="1:15" x14ac:dyDescent="0.3">
      <c r="A245" s="71"/>
      <c r="B245" s="57"/>
      <c r="I245" s="59"/>
      <c r="M245" s="87">
        <f t="shared" si="17"/>
        <v>15964.625</v>
      </c>
      <c r="N245" s="88">
        <f t="shared" si="18"/>
        <v>3.6453258436519587E-3</v>
      </c>
      <c r="O245" s="89">
        <f t="shared" si="19"/>
        <v>3.5238028228690155E-7</v>
      </c>
    </row>
    <row r="246" spans="1:15" x14ac:dyDescent="0.3">
      <c r="A246" s="71"/>
      <c r="B246" s="57"/>
      <c r="I246" s="59"/>
      <c r="M246" s="87">
        <f t="shared" si="17"/>
        <v>16083.3125</v>
      </c>
      <c r="N246" s="88">
        <f t="shared" si="18"/>
        <v>3.5075161008800704E-3</v>
      </c>
      <c r="O246" s="89">
        <f t="shared" si="19"/>
        <v>2.9967574766143201E-7</v>
      </c>
    </row>
    <row r="247" spans="1:15" x14ac:dyDescent="0.3">
      <c r="A247" s="71"/>
      <c r="B247" s="57"/>
      <c r="I247" s="59"/>
      <c r="M247" s="87">
        <f t="shared" si="17"/>
        <v>16202</v>
      </c>
      <c r="N247" s="88">
        <f t="shared" si="18"/>
        <v>3.373878097112426E-3</v>
      </c>
      <c r="O247" s="89">
        <f t="shared" si="19"/>
        <v>2.5515801116426928E-7</v>
      </c>
    </row>
    <row r="248" spans="1:15" x14ac:dyDescent="0.3">
      <c r="A248" s="71"/>
      <c r="B248" s="57"/>
      <c r="I248" s="59"/>
      <c r="M248" s="87">
        <f t="shared" si="17"/>
        <v>16320.6875</v>
      </c>
      <c r="N248" s="88">
        <f t="shared" si="18"/>
        <v>3.2443509112148883E-3</v>
      </c>
      <c r="O248" s="89">
        <f t="shared" si="19"/>
        <v>2.1751115619750294E-7</v>
      </c>
    </row>
    <row r="249" spans="1:15" x14ac:dyDescent="0.3">
      <c r="A249" s="71"/>
      <c r="B249" s="57"/>
      <c r="I249" s="59"/>
      <c r="M249" s="87">
        <f t="shared" si="17"/>
        <v>16439.375</v>
      </c>
      <c r="N249" s="88">
        <f t="shared" si="18"/>
        <v>3.1188701533703123E-3</v>
      </c>
      <c r="O249" s="89">
        <f t="shared" si="19"/>
        <v>1.8563739978549876E-7</v>
      </c>
    </row>
    <row r="250" spans="1:15" x14ac:dyDescent="0.3">
      <c r="A250" s="71"/>
      <c r="B250" s="57"/>
      <c r="I250" s="59"/>
      <c r="M250" s="87">
        <f t="shared" si="17"/>
        <v>16558.0625</v>
      </c>
      <c r="N250" s="88">
        <f t="shared" si="18"/>
        <v>2.9973683086519376E-3</v>
      </c>
      <c r="O250" s="89">
        <f t="shared" si="19"/>
        <v>1.5861992197496733E-7</v>
      </c>
    </row>
    <row r="251" spans="1:15" x14ac:dyDescent="0.3">
      <c r="A251" s="71"/>
      <c r="B251" s="57"/>
      <c r="I251" s="59"/>
      <c r="M251" s="87">
        <f t="shared" si="17"/>
        <v>16676.75</v>
      </c>
      <c r="N251" s="88">
        <f t="shared" si="18"/>
        <v>2.8797750686165857E-3</v>
      </c>
      <c r="O251" s="89">
        <f t="shared" si="19"/>
        <v>1.3569218526576776E-7</v>
      </c>
    </row>
    <row r="252" spans="1:15" x14ac:dyDescent="0.3">
      <c r="A252" s="71"/>
      <c r="B252" s="57"/>
      <c r="I252" s="59"/>
      <c r="M252" s="87">
        <f t="shared" si="17"/>
        <v>16795.4375</v>
      </c>
      <c r="N252" s="88">
        <f t="shared" si="18"/>
        <v>2.7660176504852307E-3</v>
      </c>
      <c r="O252" s="89">
        <f t="shared" si="19"/>
        <v>1.1621258699801018E-7</v>
      </c>
    </row>
    <row r="253" spans="1:15" x14ac:dyDescent="0.3">
      <c r="A253" s="71"/>
      <c r="B253" s="57"/>
      <c r="I253" s="59"/>
      <c r="M253" s="87">
        <f t="shared" si="17"/>
        <v>16914.125</v>
      </c>
      <c r="N253" s="88">
        <f t="shared" si="18"/>
        <v>2.6560211035653314E-3</v>
      </c>
      <c r="O253" s="89">
        <f t="shared" si="19"/>
        <v>9.964349978464071E-8</v>
      </c>
    </row>
    <row r="254" spans="1:15" x14ac:dyDescent="0.3">
      <c r="A254" s="71"/>
      <c r="B254" s="57"/>
      <c r="I254" s="59"/>
      <c r="M254" s="87">
        <f t="shared" si="17"/>
        <v>17032.8125</v>
      </c>
      <c r="N254" s="88">
        <f t="shared" si="18"/>
        <v>2.5497086026474713E-3</v>
      </c>
      <c r="O254" s="89">
        <f t="shared" si="19"/>
        <v>8.5533918836588896E-8</v>
      </c>
    </row>
    <row r="255" spans="1:15" x14ac:dyDescent="0.3">
      <c r="A255" s="71"/>
      <c r="B255" s="57"/>
      <c r="I255" s="59"/>
      <c r="M255" s="87">
        <f t="shared" si="17"/>
        <v>17151.5</v>
      </c>
      <c r="N255" s="88">
        <f t="shared" si="18"/>
        <v>2.4470017281937873E-3</v>
      </c>
      <c r="O255" s="89">
        <f t="shared" si="19"/>
        <v>7.3505083464375787E-8</v>
      </c>
    </row>
    <row r="256" spans="1:15" x14ac:dyDescent="0.3">
      <c r="A256" s="71"/>
      <c r="B256" s="57"/>
      <c r="I256" s="59"/>
      <c r="M256" s="87">
        <f t="shared" si="17"/>
        <v>17270.1875</v>
      </c>
      <c r="N256" s="88">
        <f t="shared" si="18"/>
        <v>2.3478207331990575E-3</v>
      </c>
      <c r="O256" s="89">
        <f t="shared" si="19"/>
        <v>6.3238550507271896E-8</v>
      </c>
    </row>
    <row r="257" spans="1:15" x14ac:dyDescent="0.3">
      <c r="A257" s="71"/>
      <c r="B257" s="57"/>
      <c r="I257" s="59"/>
      <c r="M257" s="87">
        <f t="shared" si="17"/>
        <v>17388.875</v>
      </c>
      <c r="N257" s="88">
        <f t="shared" si="18"/>
        <v>2.2520847966801538E-3</v>
      </c>
      <c r="O257" s="89">
        <f t="shared" si="19"/>
        <v>5.4466291032895242E-8</v>
      </c>
    </row>
    <row r="258" spans="1:15" x14ac:dyDescent="0.3">
      <c r="A258" s="71"/>
      <c r="B258" s="57"/>
      <c r="I258" s="59"/>
      <c r="M258" s="87">
        <f t="shared" si="17"/>
        <v>17507.5625</v>
      </c>
      <c r="N258" s="88">
        <f t="shared" si="18"/>
        <v>2.159712263809177E-3</v>
      </c>
      <c r="O258" s="89">
        <f t="shared" si="19"/>
        <v>4.6962459032684478E-8</v>
      </c>
    </row>
    <row r="259" spans="1:15" x14ac:dyDescent="0.3">
      <c r="A259" s="71"/>
      <c r="B259" s="57"/>
      <c r="I259" s="59"/>
      <c r="M259" s="87">
        <f t="shared" si="17"/>
        <v>17626.25</v>
      </c>
      <c r="N259" s="88">
        <f t="shared" si="18"/>
        <v>2.0706208727597764E-3</v>
      </c>
      <c r="O259" s="89">
        <f t="shared" si="19"/>
        <v>4.0536541345836952E-8</v>
      </c>
    </row>
    <row r="260" spans="1:15" x14ac:dyDescent="0.3">
      <c r="A260" s="71"/>
      <c r="B260" s="57"/>
      <c r="I260" s="59"/>
      <c r="M260" s="87">
        <f t="shared" si="17"/>
        <v>17744.9375</v>
      </c>
      <c r="N260" s="88">
        <f t="shared" si="18"/>
        <v>1.9847279683955499E-3</v>
      </c>
      <c r="O260" s="89">
        <f t="shared" si="19"/>
        <v>3.5027653444430484E-8</v>
      </c>
    </row>
    <row r="261" spans="1:15" x14ac:dyDescent="0.3">
      <c r="A261" s="71"/>
      <c r="B261" s="57"/>
      <c r="I261" s="59"/>
      <c r="M261" s="87">
        <f t="shared" si="17"/>
        <v>17863.625</v>
      </c>
      <c r="N261" s="88">
        <f t="shared" si="18"/>
        <v>1.9019507029701677E-3</v>
      </c>
      <c r="O261" s="89">
        <f t="shared" si="19"/>
        <v>3.0299781683673643E-8</v>
      </c>
    </row>
    <row r="262" spans="1:15" x14ac:dyDescent="0.3">
      <c r="A262" s="71"/>
      <c r="B262" s="57"/>
      <c r="I262" s="59"/>
      <c r="M262" s="87">
        <f t="shared" si="17"/>
        <v>17982.3125</v>
      </c>
      <c r="N262" s="88">
        <f t="shared" si="18"/>
        <v>1.8222062240547121E-3</v>
      </c>
      <c r="O262" s="89">
        <f t="shared" si="19"/>
        <v>2.6237812922325077E-8</v>
      </c>
    </row>
    <row r="263" spans="1:15" x14ac:dyDescent="0.3">
      <c r="A263" s="71"/>
      <c r="B263" s="57"/>
      <c r="I263" s="59"/>
      <c r="M263" s="87">
        <f t="shared" si="17"/>
        <v>18101</v>
      </c>
      <c r="N263" s="88">
        <f t="shared" si="18"/>
        <v>1.745411849948697E-3</v>
      </c>
      <c r="O263" s="89">
        <f t="shared" si="19"/>
        <v>2.2744217176295933E-8</v>
      </c>
    </row>
    <row r="264" spans="1:15" x14ac:dyDescent="0.3">
      <c r="A264" s="71"/>
      <c r="B264" s="57"/>
      <c r="I264" s="59"/>
      <c r="M264" s="87">
        <f t="shared" si="17"/>
        <v>18219.6875</v>
      </c>
      <c r="N264" s="88">
        <f t="shared" si="18"/>
        <v>1.6714852328582053E-3</v>
      </c>
      <c r="O264" s="89">
        <f t="shared" si="19"/>
        <v>1.9736271505976788E-8</v>
      </c>
    </row>
    <row r="265" spans="1:15" x14ac:dyDescent="0.3">
      <c r="A265" s="71"/>
      <c r="B265" s="57"/>
      <c r="I265" s="59"/>
      <c r="M265" s="87">
        <f t="shared" si="17"/>
        <v>18338.375</v>
      </c>
      <c r="N265" s="88">
        <f t="shared" si="18"/>
        <v>1.6003445101611113E-3</v>
      </c>
      <c r="O265" s="89">
        <f t="shared" si="19"/>
        <v>1.7143737096603218E-8</v>
      </c>
    </row>
    <row r="266" spans="1:15" x14ac:dyDescent="0.3">
      <c r="A266" s="71"/>
      <c r="B266" s="57"/>
      <c r="I266" s="59"/>
      <c r="M266" s="87">
        <f t="shared" si="17"/>
        <v>18457.0625</v>
      </c>
      <c r="N266" s="88">
        <f t="shared" si="18"/>
        <v>1.5319084441033359E-3</v>
      </c>
      <c r="O266" s="89">
        <f t="shared" si="19"/>
        <v>1.4906911371959097E-8</v>
      </c>
    </row>
    <row r="267" spans="1:15" x14ac:dyDescent="0.3">
      <c r="A267" s="71"/>
      <c r="B267" s="57"/>
      <c r="I267" s="59"/>
      <c r="M267" s="87">
        <f t="shared" si="17"/>
        <v>18575.75</v>
      </c>
      <c r="N267" s="88">
        <f t="shared" si="18"/>
        <v>1.4660965502865109E-3</v>
      </c>
      <c r="O267" s="89">
        <f t="shared" si="19"/>
        <v>1.2974992746883629E-8</v>
      </c>
    </row>
    <row r="268" spans="1:15" x14ac:dyDescent="0.3">
      <c r="A268" s="71"/>
      <c r="B268" s="57"/>
      <c r="I268" s="59"/>
      <c r="M268" s="87">
        <f t="shared" si="17"/>
        <v>18694.4375</v>
      </c>
      <c r="N268" s="88">
        <f t="shared" si="18"/>
        <v>1.4028292153344113E-3</v>
      </c>
      <c r="O268" s="89">
        <f t="shared" si="19"/>
        <v>1.1304708391612905E-8</v>
      </c>
    </row>
    <row r="269" spans="1:15" x14ac:dyDescent="0.3">
      <c r="A269" s="71"/>
      <c r="B269" s="57"/>
      <c r="I269" s="59"/>
      <c r="M269" s="87">
        <f t="shared" si="17"/>
        <v>18813.125</v>
      </c>
      <c r="N269" s="88">
        <f t="shared" si="18"/>
        <v>1.3420278041348377E-3</v>
      </c>
      <c r="O269" s="89">
        <f t="shared" si="19"/>
        <v>9.859159932901207E-9</v>
      </c>
    </row>
    <row r="270" spans="1:15" x14ac:dyDescent="0.3">
      <c r="A270" s="71"/>
      <c r="B270" s="57"/>
      <c r="I270" s="59"/>
      <c r="M270" s="87">
        <f t="shared" si="17"/>
        <v>18931.8125</v>
      </c>
      <c r="N270" s="88">
        <f t="shared" si="18"/>
        <v>1.2836147570637335E-3</v>
      </c>
      <c r="O270" s="89">
        <f t="shared" si="19"/>
        <v>8.6068510096737327E-9</v>
      </c>
    </row>
    <row r="271" spans="1:15" x14ac:dyDescent="0.3">
      <c r="A271" s="71"/>
      <c r="B271" s="57"/>
      <c r="I271" s="59"/>
      <c r="M271" s="87">
        <f t="shared" si="17"/>
        <v>19050.5</v>
      </c>
      <c r="N271" s="88">
        <f t="shared" si="18"/>
        <v>1.2275136776128681E-3</v>
      </c>
      <c r="O271" s="89">
        <f t="shared" si="19"/>
        <v>7.5208688166128468E-9</v>
      </c>
    </row>
    <row r="272" spans="1:15" x14ac:dyDescent="0.3">
      <c r="A272" s="71"/>
      <c r="B272" s="57"/>
      <c r="I272" s="59"/>
      <c r="M272" s="87">
        <f t="shared" si="17"/>
        <v>19169.1875</v>
      </c>
      <c r="N272" s="88">
        <f t="shared" si="18"/>
        <v>1.1736494108435247E-3</v>
      </c>
      <c r="O272" s="89">
        <f t="shared" si="19"/>
        <v>6.5781938785036687E-9</v>
      </c>
    </row>
    <row r="273" spans="1:15" x14ac:dyDescent="0.3">
      <c r="A273" s="71"/>
      <c r="B273" s="57"/>
      <c r="I273" s="59"/>
      <c r="M273" s="87">
        <f t="shared" si="17"/>
        <v>19287.875</v>
      </c>
      <c r="N273" s="88">
        <f t="shared" si="18"/>
        <v>1.121948113092186E-3</v>
      </c>
      <c r="O273" s="89">
        <f t="shared" si="19"/>
        <v>5.7591159619008181E-9</v>
      </c>
    </row>
    <row r="274" spans="1:15" x14ac:dyDescent="0.3">
      <c r="A274" s="71"/>
      <c r="B274" s="57"/>
      <c r="I274" s="59"/>
      <c r="M274" s="87">
        <f t="shared" si="17"/>
        <v>19406.5625</v>
      </c>
      <c r="N274" s="88">
        <f t="shared" si="18"/>
        <v>1.072337313357985E-3</v>
      </c>
      <c r="O274" s="89">
        <f t="shared" si="19"/>
        <v>5.0467414691723889E-9</v>
      </c>
    </row>
    <row r="275" spans="1:15" x14ac:dyDescent="0.3">
      <c r="A275" s="71"/>
      <c r="B275" s="57"/>
      <c r="I275" s="59"/>
      <c r="M275" s="87">
        <f t="shared" si="17"/>
        <v>19525.25</v>
      </c>
      <c r="N275" s="88">
        <f t="shared" si="18"/>
        <v>1.0247459667989123E-3</v>
      </c>
      <c r="O275" s="89">
        <f t="shared" si="19"/>
        <v>4.4265768828211094E-9</v>
      </c>
    </row>
    <row r="276" spans="1:15" x14ac:dyDescent="0.3">
      <c r="A276" s="71"/>
      <c r="B276" s="57"/>
      <c r="I276" s="59"/>
      <c r="M276" s="87">
        <f t="shared" ref="M276:M339" si="20">M275+$E$21</f>
        <v>19643.9375</v>
      </c>
      <c r="N276" s="88">
        <f t="shared" ref="N276:N339" si="21">_xlfn.T.DIST((M277-D$6)/D$11,D$12-1,1)-_xlfn.T.DIST((M275-D$6)/D$11,D$12-1,1)</f>
        <v>9.791045007587762E-4</v>
      </c>
      <c r="O276" s="89">
        <f t="shared" ref="O276:O339" si="22">_xlfn.T.DIST((M277-D$6)/D$8,D$12-1,1)-_xlfn.T.DIST((M275-D$6)/D$8,D$12-1,1)</f>
        <v>3.8861748263840923E-9</v>
      </c>
    </row>
    <row r="277" spans="1:15" x14ac:dyDescent="0.3">
      <c r="A277" s="71"/>
      <c r="B277" s="57"/>
      <c r="I277" s="59"/>
      <c r="M277" s="87">
        <f t="shared" si="20"/>
        <v>19762.625</v>
      </c>
      <c r="N277" s="88">
        <f t="shared" si="21"/>
        <v>9.3534485374513476E-4</v>
      </c>
      <c r="O277" s="89">
        <f t="shared" si="22"/>
        <v>3.4148349703500003E-9</v>
      </c>
    </row>
    <row r="278" spans="1:15" x14ac:dyDescent="0.3">
      <c r="A278" s="71"/>
      <c r="B278" s="57"/>
      <c r="I278" s="59"/>
      <c r="M278" s="87">
        <f t="shared" si="20"/>
        <v>19881.3125</v>
      </c>
      <c r="N278" s="88">
        <f t="shared" si="21"/>
        <v>8.9340050777209079E-4</v>
      </c>
      <c r="O278" s="89">
        <f t="shared" si="22"/>
        <v>3.0033494580194997E-9</v>
      </c>
    </row>
    <row r="279" spans="1:15" x14ac:dyDescent="0.3">
      <c r="A279" s="71"/>
      <c r="B279" s="57"/>
      <c r="I279" s="59"/>
      <c r="M279" s="87">
        <f t="shared" si="20"/>
        <v>20000</v>
      </c>
      <c r="N279" s="88">
        <f t="shared" si="21"/>
        <v>8.5320651447029494E-4</v>
      </c>
      <c r="O279" s="89">
        <f t="shared" si="22"/>
        <v>2.6437875222384832E-9</v>
      </c>
    </row>
    <row r="280" spans="1:15" x14ac:dyDescent="0.3">
      <c r="A280" s="71"/>
      <c r="B280" s="57"/>
      <c r="I280" s="59"/>
      <c r="M280" s="87">
        <f t="shared" si="20"/>
        <v>20118.6875</v>
      </c>
      <c r="N280" s="88">
        <f t="shared" si="21"/>
        <v>8.146995153618386E-4</v>
      </c>
      <c r="O280" s="89">
        <f t="shared" si="22"/>
        <v>2.329311410420587E-9</v>
      </c>
    </row>
    <row r="281" spans="1:15" x14ac:dyDescent="0.3">
      <c r="A281" s="71"/>
      <c r="B281" s="57"/>
      <c r="I281" s="59"/>
      <c r="M281" s="87">
        <f t="shared" si="20"/>
        <v>20237.375</v>
      </c>
      <c r="N281" s="88">
        <f t="shared" si="21"/>
        <v>7.7781775668550601E-4</v>
      </c>
      <c r="O281" s="89">
        <f t="shared" si="22"/>
        <v>2.0540199541230209E-9</v>
      </c>
    </row>
    <row r="282" spans="1:15" x14ac:dyDescent="0.3">
      <c r="A282" s="71"/>
      <c r="B282" s="57"/>
      <c r="I282" s="59"/>
      <c r="M282" s="87">
        <f t="shared" si="20"/>
        <v>20356.0625</v>
      </c>
      <c r="N282" s="88">
        <f t="shared" si="21"/>
        <v>7.4250109914641982E-4</v>
      </c>
      <c r="O282" s="89">
        <f t="shared" si="22"/>
        <v>1.8128161194397308E-9</v>
      </c>
    </row>
    <row r="283" spans="1:15" x14ac:dyDescent="0.3">
      <c r="A283" s="71"/>
      <c r="B283" s="57"/>
      <c r="I283" s="59"/>
      <c r="M283" s="87">
        <f t="shared" si="20"/>
        <v>20474.75</v>
      </c>
      <c r="N283" s="88">
        <f t="shared" si="21"/>
        <v>7.0869102295656461E-4</v>
      </c>
      <c r="O283" s="89">
        <f t="shared" si="22"/>
        <v>1.6012927650521647E-9</v>
      </c>
    </row>
    <row r="284" spans="1:15" x14ac:dyDescent="0.3">
      <c r="A284" s="71"/>
      <c r="B284" s="57"/>
      <c r="I284" s="59"/>
      <c r="M284" s="87">
        <f t="shared" si="20"/>
        <v>20593.4375</v>
      </c>
      <c r="N284" s="88">
        <f t="shared" si="21"/>
        <v>6.7633062851291115E-4</v>
      </c>
      <c r="O284" s="89">
        <f t="shared" si="22"/>
        <v>1.4156359418038278E-9</v>
      </c>
    </row>
    <row r="285" spans="1:15" x14ac:dyDescent="0.3">
      <c r="A285" s="71"/>
      <c r="B285" s="57"/>
      <c r="I285" s="59"/>
      <c r="M285" s="87">
        <f t="shared" si="20"/>
        <v>20712.125</v>
      </c>
      <c r="N285" s="88">
        <f t="shared" si="21"/>
        <v>6.4536463305397973E-4</v>
      </c>
      <c r="O285" s="89">
        <f t="shared" si="22"/>
        <v>1.2525418480180406E-9</v>
      </c>
    </row>
    <row r="286" spans="1:15" x14ac:dyDescent="0.3">
      <c r="A286" s="71"/>
      <c r="B286" s="57"/>
      <c r="I286" s="59"/>
      <c r="M286" s="87">
        <f t="shared" si="20"/>
        <v>20830.8125</v>
      </c>
      <c r="N286" s="88">
        <f t="shared" si="21"/>
        <v>6.1573936362091519E-4</v>
      </c>
      <c r="O286" s="89">
        <f t="shared" si="22"/>
        <v>1.1091459972689677E-9</v>
      </c>
    </row>
    <row r="287" spans="1:15" x14ac:dyDescent="0.3">
      <c r="A287" s="71"/>
      <c r="B287" s="57"/>
      <c r="I287" s="59"/>
      <c r="M287" s="87">
        <f t="shared" si="20"/>
        <v>20949.5</v>
      </c>
      <c r="N287" s="88">
        <f t="shared" si="21"/>
        <v>5.8740274663238168E-4</v>
      </c>
      <c r="O287" s="89">
        <f t="shared" si="22"/>
        <v>9.8296271122677581E-10</v>
      </c>
    </row>
    <row r="288" spans="1:15" x14ac:dyDescent="0.3">
      <c r="A288" s="71"/>
      <c r="B288" s="57"/>
      <c r="I288" s="59"/>
      <c r="M288" s="87">
        <f t="shared" si="20"/>
        <v>21068.1875</v>
      </c>
      <c r="N288" s="88">
        <f t="shared" si="21"/>
        <v>5.6030429437259333E-4</v>
      </c>
      <c r="O288" s="89">
        <f t="shared" si="22"/>
        <v>8.7183327224238383E-10</v>
      </c>
    </row>
    <row r="289" spans="1:15" x14ac:dyDescent="0.3">
      <c r="A289" s="71"/>
      <c r="B289" s="57"/>
      <c r="I289" s="59"/>
      <c r="M289" s="87">
        <f t="shared" si="20"/>
        <v>21186.875</v>
      </c>
      <c r="N289" s="88">
        <f t="shared" si="21"/>
        <v>5.3439508867725305E-4</v>
      </c>
      <c r="O289" s="89">
        <f t="shared" si="22"/>
        <v>7.7388073727036044E-10</v>
      </c>
    </row>
    <row r="290" spans="1:15" x14ac:dyDescent="0.3">
      <c r="A290" s="71"/>
      <c r="B290" s="57"/>
      <c r="I290" s="59"/>
      <c r="M290" s="87">
        <f t="shared" si="20"/>
        <v>21305.5625</v>
      </c>
      <c r="N290" s="88">
        <f t="shared" si="21"/>
        <v>5.0962776208707261E-4</v>
      </c>
      <c r="O290" s="89">
        <f t="shared" si="22"/>
        <v>6.8747174619687712E-10</v>
      </c>
    </row>
    <row r="291" spans="1:15" x14ac:dyDescent="0.3">
      <c r="A291" s="71"/>
      <c r="B291" s="57"/>
      <c r="I291" s="59"/>
      <c r="M291" s="87">
        <f t="shared" si="20"/>
        <v>21424.25</v>
      </c>
      <c r="N291" s="88">
        <f t="shared" si="21"/>
        <v>4.8595647672666775E-4</v>
      </c>
      <c r="O291" s="89">
        <f t="shared" si="22"/>
        <v>6.1118443639429643E-10</v>
      </c>
    </row>
    <row r="292" spans="1:15" x14ac:dyDescent="0.3">
      <c r="A292" s="71"/>
      <c r="B292" s="57"/>
      <c r="I292" s="59"/>
      <c r="M292" s="87">
        <f t="shared" si="20"/>
        <v>21542.9375</v>
      </c>
      <c r="N292" s="88">
        <f t="shared" si="21"/>
        <v>4.6333690115152315E-4</v>
      </c>
      <c r="O292" s="89">
        <f t="shared" si="22"/>
        <v>5.4377924385562437E-10</v>
      </c>
    </row>
    <row r="293" spans="1:15" x14ac:dyDescent="0.3">
      <c r="A293" s="71"/>
      <c r="B293" s="57"/>
      <c r="I293" s="59"/>
      <c r="M293" s="87">
        <f t="shared" si="20"/>
        <v>21661.625</v>
      </c>
      <c r="N293" s="88">
        <f t="shared" si="21"/>
        <v>4.4172618539373154E-4</v>
      </c>
      <c r="O293" s="89">
        <f t="shared" si="22"/>
        <v>4.8417481135487606E-10</v>
      </c>
    </row>
    <row r="294" spans="1:15" x14ac:dyDescent="0.3">
      <c r="A294" s="71"/>
      <c r="B294" s="57"/>
      <c r="I294" s="59"/>
      <c r="M294" s="87">
        <f t="shared" si="20"/>
        <v>21780.3125</v>
      </c>
      <c r="N294" s="88">
        <f t="shared" si="21"/>
        <v>4.2108293442344458E-4</v>
      </c>
      <c r="O294" s="89">
        <f t="shared" si="22"/>
        <v>4.3142689420960778E-10</v>
      </c>
    </row>
    <row r="295" spans="1:15" x14ac:dyDescent="0.3">
      <c r="A295" s="71"/>
      <c r="B295" s="57"/>
      <c r="I295" s="59"/>
      <c r="M295" s="87">
        <f t="shared" si="20"/>
        <v>21899</v>
      </c>
      <c r="N295" s="88">
        <f t="shared" si="21"/>
        <v>4.0136718022854012E-4</v>
      </c>
      <c r="O295" s="89">
        <f t="shared" si="22"/>
        <v>3.8471059671252306E-10</v>
      </c>
    </row>
    <row r="296" spans="1:15" x14ac:dyDescent="0.3">
      <c r="A296" s="71"/>
      <c r="B296" s="57"/>
      <c r="I296" s="59"/>
      <c r="M296" s="87">
        <f t="shared" si="20"/>
        <v>22017.6875</v>
      </c>
      <c r="N296" s="88">
        <f t="shared" si="21"/>
        <v>3.8254035270623987E-4</v>
      </c>
      <c r="O296" s="89">
        <f t="shared" si="22"/>
        <v>3.4330471798682538E-10</v>
      </c>
    </row>
    <row r="297" spans="1:15" x14ac:dyDescent="0.3">
      <c r="A297" s="71"/>
      <c r="B297" s="57"/>
      <c r="I297" s="59"/>
      <c r="M297" s="87">
        <f t="shared" si="20"/>
        <v>22136.375</v>
      </c>
      <c r="N297" s="88">
        <f t="shared" si="21"/>
        <v>3.6456524954431302E-4</v>
      </c>
      <c r="O297" s="89">
        <f t="shared" si="22"/>
        <v>3.0657743010920058E-10</v>
      </c>
    </row>
    <row r="298" spans="1:15" x14ac:dyDescent="0.3">
      <c r="A298" s="71"/>
      <c r="B298" s="57"/>
      <c r="I298" s="59"/>
      <c r="M298" s="87">
        <f t="shared" si="20"/>
        <v>22255.0625</v>
      </c>
      <c r="N298" s="88">
        <f t="shared" si="21"/>
        <v>3.4740600525962062E-4</v>
      </c>
      <c r="O298" s="89">
        <f t="shared" si="22"/>
        <v>2.7397561996878039E-10</v>
      </c>
    </row>
    <row r="299" spans="1:15" x14ac:dyDescent="0.3">
      <c r="A299" s="71"/>
      <c r="B299" s="57"/>
      <c r="I299" s="59"/>
      <c r="M299" s="87">
        <f t="shared" si="20"/>
        <v>22373.75</v>
      </c>
      <c r="N299" s="88">
        <f t="shared" si="21"/>
        <v>3.3102805954965397E-4</v>
      </c>
      <c r="O299" s="89">
        <f t="shared" si="22"/>
        <v>2.4501445317071102E-10</v>
      </c>
    </row>
    <row r="300" spans="1:15" x14ac:dyDescent="0.3">
      <c r="A300" s="71"/>
      <c r="B300" s="57"/>
      <c r="I300" s="59"/>
      <c r="M300" s="87">
        <f t="shared" si="20"/>
        <v>22492.4375</v>
      </c>
      <c r="N300" s="88">
        <f t="shared" si="21"/>
        <v>3.153981251025062E-4</v>
      </c>
      <c r="O300" s="89">
        <f t="shared" si="22"/>
        <v>2.192684922519561E-10</v>
      </c>
    </row>
    <row r="301" spans="1:15" x14ac:dyDescent="0.3">
      <c r="A301" s="71"/>
      <c r="B301" s="57"/>
      <c r="I301" s="59"/>
      <c r="M301" s="87">
        <f t="shared" si="20"/>
        <v>22611.125</v>
      </c>
      <c r="N301" s="88">
        <f t="shared" si="21"/>
        <v>3.0048415499872583E-4</v>
      </c>
      <c r="O301" s="89">
        <f t="shared" si="22"/>
        <v>1.9636414716472927E-10</v>
      </c>
    </row>
    <row r="302" spans="1:15" x14ac:dyDescent="0.3">
      <c r="A302" s="71"/>
      <c r="B302" s="57"/>
      <c r="I302" s="59"/>
      <c r="M302" s="87">
        <f t="shared" si="20"/>
        <v>22729.8125</v>
      </c>
      <c r="N302" s="88">
        <f t="shared" si="21"/>
        <v>2.8625530982917535E-4</v>
      </c>
      <c r="O302" s="89">
        <f t="shared" si="22"/>
        <v>1.7597312496064887E-10</v>
      </c>
    </row>
    <row r="303" spans="1:15" x14ac:dyDescent="0.3">
      <c r="A303" s="71"/>
      <c r="B303" s="57"/>
      <c r="I303" s="59"/>
      <c r="M303" s="87">
        <f t="shared" si="20"/>
        <v>22848.5</v>
      </c>
      <c r="N303" s="88">
        <f t="shared" si="21"/>
        <v>2.7268192464380281E-4</v>
      </c>
      <c r="O303" s="89">
        <f t="shared" si="22"/>
        <v>1.5780654560870744E-10</v>
      </c>
    </row>
    <row r="304" spans="1:15" x14ac:dyDescent="0.3">
      <c r="A304" s="71"/>
      <c r="B304" s="57"/>
      <c r="I304" s="59"/>
      <c r="M304" s="87">
        <f t="shared" si="20"/>
        <v>22967.1875</v>
      </c>
      <c r="N304" s="88">
        <f t="shared" si="21"/>
        <v>2.5973547583502121E-4</v>
      </c>
      <c r="O304" s="89">
        <f t="shared" si="22"/>
        <v>1.4161039008087073E-10</v>
      </c>
    </row>
    <row r="305" spans="1:15" x14ac:dyDescent="0.3">
      <c r="A305" s="71"/>
      <c r="B305" s="57"/>
      <c r="I305" s="59"/>
      <c r="M305" s="87">
        <f t="shared" si="20"/>
        <v>23085.875</v>
      </c>
      <c r="N305" s="88">
        <f t="shared" si="21"/>
        <v>2.4738854805217425E-4</v>
      </c>
      <c r="O305" s="89">
        <f t="shared" si="22"/>
        <v>1.2716105945997924E-10</v>
      </c>
    </row>
    <row r="306" spans="1:15" x14ac:dyDescent="0.3">
      <c r="A306" s="71"/>
      <c r="B306" s="57"/>
      <c r="I306" s="59"/>
      <c r="M306" s="87">
        <f t="shared" si="20"/>
        <v>23204.5625</v>
      </c>
      <c r="N306" s="88">
        <f t="shared" si="21"/>
        <v>2.3561480123501788E-4</v>
      </c>
      <c r="O306" s="89">
        <f t="shared" si="22"/>
        <v>1.1426115609225462E-10</v>
      </c>
    </row>
    <row r="307" spans="1:15" x14ac:dyDescent="0.3">
      <c r="A307" s="71"/>
      <c r="B307" s="57"/>
      <c r="I307" s="59"/>
      <c r="M307" s="87">
        <f t="shared" si="20"/>
        <v>23323.25</v>
      </c>
      <c r="N307" s="88">
        <f t="shared" si="21"/>
        <v>2.2438893784515468E-4</v>
      </c>
      <c r="O307" s="89">
        <f t="shared" si="22"/>
        <v>1.0273648598513319E-10</v>
      </c>
    </row>
    <row r="308" spans="1:15" x14ac:dyDescent="0.3">
      <c r="A308" s="71"/>
      <c r="B308" s="57"/>
      <c r="I308" s="59"/>
      <c r="M308" s="87">
        <f t="shared" si="20"/>
        <v>23441.9375</v>
      </c>
      <c r="N308" s="88">
        <f t="shared" si="21"/>
        <v>2.1368667036703037E-4</v>
      </c>
      <c r="O308" s="89">
        <f t="shared" si="22"/>
        <v>9.2433727338914196E-11</v>
      </c>
    </row>
    <row r="309" spans="1:15" x14ac:dyDescent="0.3">
      <c r="A309" s="71"/>
      <c r="B309" s="57"/>
      <c r="I309" s="59"/>
      <c r="M309" s="87">
        <f t="shared" si="20"/>
        <v>23560.625</v>
      </c>
      <c r="N309" s="88">
        <f t="shared" si="21"/>
        <v>2.0348468914455076E-4</v>
      </c>
      <c r="O309" s="89">
        <f t="shared" si="22"/>
        <v>8.3217099877685996E-11</v>
      </c>
    </row>
    <row r="310" spans="1:15" x14ac:dyDescent="0.3">
      <c r="A310" s="71"/>
      <c r="B310" s="57"/>
      <c r="I310" s="59"/>
      <c r="M310" s="87">
        <f t="shared" si="20"/>
        <v>23679.3125</v>
      </c>
      <c r="N310" s="88">
        <f t="shared" si="21"/>
        <v>1.9376063060994042E-4</v>
      </c>
      <c r="O310" s="89">
        <f t="shared" si="22"/>
        <v>7.4966477470184145E-11</v>
      </c>
    </row>
    <row r="311" spans="1:15" x14ac:dyDescent="0.3">
      <c r="A311" s="71"/>
      <c r="B311" s="57"/>
      <c r="I311" s="59"/>
      <c r="M311" s="87">
        <f t="shared" si="20"/>
        <v>23798</v>
      </c>
      <c r="N311" s="88">
        <f t="shared" si="21"/>
        <v>1.844930459572458E-4</v>
      </c>
      <c r="O311" s="89">
        <f t="shared" si="22"/>
        <v>6.7576055862161866E-11</v>
      </c>
    </row>
    <row r="312" spans="1:15" x14ac:dyDescent="0.3">
      <c r="A312" s="71"/>
      <c r="B312" s="57"/>
      <c r="I312" s="59"/>
      <c r="M312" s="87">
        <f t="shared" si="20"/>
        <v>23916.6875</v>
      </c>
      <c r="N312" s="88">
        <f t="shared" si="21"/>
        <v>1.7566137030600171E-4</v>
      </c>
      <c r="O312" s="89">
        <f t="shared" si="22"/>
        <v>6.0951799163433407E-11</v>
      </c>
    </row>
    <row r="313" spans="1:15" x14ac:dyDescent="0.3">
      <c r="A313" s="71"/>
      <c r="B313" s="57"/>
      <c r="I313" s="59"/>
      <c r="M313" s="87">
        <f t="shared" si="20"/>
        <v>24035.375</v>
      </c>
      <c r="N313" s="88">
        <f t="shared" si="21"/>
        <v>1.6724589239480725E-4</v>
      </c>
      <c r="O313" s="89">
        <f t="shared" si="22"/>
        <v>5.5010329624849419E-11</v>
      </c>
    </row>
    <row r="314" spans="1:15" x14ac:dyDescent="0.3">
      <c r="A314" s="71"/>
      <c r="B314" s="57"/>
      <c r="I314" s="59"/>
      <c r="M314" s="87">
        <f t="shared" si="20"/>
        <v>24154.0625</v>
      </c>
      <c r="N314" s="88">
        <f t="shared" si="21"/>
        <v>1.5922772484089354E-4</v>
      </c>
      <c r="O314" s="89">
        <f t="shared" si="22"/>
        <v>4.967781741527233E-11</v>
      </c>
    </row>
    <row r="315" spans="1:15" x14ac:dyDescent="0.3">
      <c r="A315" s="71"/>
      <c r="B315" s="57"/>
      <c r="I315" s="59"/>
      <c r="M315" s="87">
        <f t="shared" si="20"/>
        <v>24272.75</v>
      </c>
      <c r="N315" s="88">
        <f t="shared" si="21"/>
        <v>1.5158877499477086E-4</v>
      </c>
      <c r="O315" s="89">
        <f t="shared" si="22"/>
        <v>4.4889203465459104E-11</v>
      </c>
    </row>
    <row r="316" spans="1:15" x14ac:dyDescent="0.3">
      <c r="A316" s="71"/>
      <c r="B316" s="57"/>
      <c r="I316" s="59"/>
      <c r="M316" s="87">
        <f t="shared" si="20"/>
        <v>24391.4375</v>
      </c>
      <c r="N316" s="88">
        <f t="shared" si="21"/>
        <v>1.4431171641537954E-4</v>
      </c>
      <c r="O316" s="89">
        <f t="shared" si="22"/>
        <v>4.058609004431446E-11</v>
      </c>
    </row>
    <row r="317" spans="1:15" x14ac:dyDescent="0.3">
      <c r="A317" s="71"/>
      <c r="B317" s="57"/>
      <c r="I317" s="59"/>
      <c r="M317" s="87">
        <f t="shared" si="20"/>
        <v>24510.125</v>
      </c>
      <c r="N317" s="88">
        <f t="shared" si="21"/>
        <v>1.3737996098805993E-4</v>
      </c>
      <c r="O317" s="89">
        <f t="shared" si="22"/>
        <v>3.6716740758890865E-11</v>
      </c>
    </row>
    <row r="318" spans="1:15" x14ac:dyDescent="0.3">
      <c r="A318" s="71"/>
      <c r="B318" s="57"/>
      <c r="I318" s="59"/>
      <c r="M318" s="87">
        <f t="shared" si="20"/>
        <v>24628.8125</v>
      </c>
      <c r="N318" s="88">
        <f t="shared" si="21"/>
        <v>1.3077763170277201E-4</v>
      </c>
      <c r="O318" s="89">
        <f t="shared" si="22"/>
        <v>3.3235636465178686E-11</v>
      </c>
    </row>
    <row r="319" spans="1:15" x14ac:dyDescent="0.3">
      <c r="A319" s="71"/>
      <c r="B319" s="57"/>
      <c r="I319" s="59"/>
      <c r="M319" s="87">
        <f t="shared" si="20"/>
        <v>24747.5</v>
      </c>
      <c r="N319" s="88">
        <f t="shared" si="21"/>
        <v>1.2448953610511015E-4</v>
      </c>
      <c r="O319" s="89">
        <f t="shared" si="22"/>
        <v>3.0101809933569257E-11</v>
      </c>
    </row>
    <row r="320" spans="1:15" x14ac:dyDescent="0.3">
      <c r="A320" s="71"/>
      <c r="B320" s="57"/>
      <c r="I320" s="59"/>
      <c r="M320" s="87">
        <f t="shared" si="20"/>
        <v>24866.1875</v>
      </c>
      <c r="N320" s="88">
        <f t="shared" si="21"/>
        <v>1.1850114043299165E-4</v>
      </c>
      <c r="O320" s="89">
        <f t="shared" si="22"/>
        <v>2.7278845848854871E-11</v>
      </c>
    </row>
    <row r="321" spans="1:15" x14ac:dyDescent="0.3">
      <c r="A321" s="71"/>
      <c r="B321" s="57"/>
      <c r="I321" s="59"/>
      <c r="M321" s="87">
        <f t="shared" si="20"/>
        <v>24984.875</v>
      </c>
      <c r="N321" s="88">
        <f t="shared" si="21"/>
        <v>1.1279854444468107E-4</v>
      </c>
      <c r="O321" s="89">
        <f t="shared" si="22"/>
        <v>2.4734436721018938E-11</v>
      </c>
    </row>
    <row r="322" spans="1:15" x14ac:dyDescent="0.3">
      <c r="A322" s="71"/>
      <c r="B322" s="57"/>
      <c r="I322" s="59"/>
      <c r="M322" s="87">
        <f t="shared" si="20"/>
        <v>25103.5625</v>
      </c>
      <c r="N322" s="88">
        <f t="shared" si="21"/>
        <v>1.0736845694436781E-4</v>
      </c>
      <c r="O322" s="89">
        <f t="shared" si="22"/>
        <v>2.2439827773723664E-11</v>
      </c>
    </row>
    <row r="323" spans="1:15" x14ac:dyDescent="0.3">
      <c r="A323" s="71"/>
      <c r="B323" s="57"/>
      <c r="I323" s="59"/>
      <c r="M323" s="87">
        <f t="shared" si="20"/>
        <v>25222.25</v>
      </c>
      <c r="N323" s="88">
        <f t="shared" si="21"/>
        <v>1.021981720078502E-4</v>
      </c>
      <c r="O323" s="89">
        <f t="shared" si="22"/>
        <v>2.036937285510021E-11</v>
      </c>
    </row>
    <row r="324" spans="1:15" x14ac:dyDescent="0.3">
      <c r="A324" s="71"/>
      <c r="B324" s="57"/>
      <c r="I324" s="59"/>
      <c r="M324" s="87">
        <f t="shared" si="20"/>
        <v>25340.9375</v>
      </c>
      <c r="N324" s="88">
        <f t="shared" si="21"/>
        <v>9.7275545906216898E-5</v>
      </c>
      <c r="O324" s="89">
        <f t="shared" si="22"/>
        <v>1.8499868303933908E-11</v>
      </c>
    </row>
    <row r="325" spans="1:15" x14ac:dyDescent="0.3">
      <c r="A325" s="71"/>
      <c r="B325" s="57"/>
      <c r="I325" s="59"/>
      <c r="M325" s="87">
        <f t="shared" si="20"/>
        <v>25459.625</v>
      </c>
      <c r="N325" s="88">
        <f t="shared" si="21"/>
        <v>9.2588974728302631E-5</v>
      </c>
      <c r="O325" s="89">
        <f t="shared" si="22"/>
        <v>1.6810886016571658E-11</v>
      </c>
    </row>
    <row r="326" spans="1:15" x14ac:dyDescent="0.3">
      <c r="A326" s="71"/>
      <c r="B326" s="57"/>
      <c r="I326" s="59"/>
      <c r="M326" s="87">
        <f t="shared" si="20"/>
        <v>25578.3125</v>
      </c>
      <c r="N326" s="88">
        <f t="shared" si="21"/>
        <v>8.8127372697144324E-5</v>
      </c>
      <c r="O326" s="89">
        <f t="shared" si="22"/>
        <v>1.528444038001453E-11</v>
      </c>
    </row>
    <row r="327" spans="1:15" x14ac:dyDescent="0.3">
      <c r="A327" s="71"/>
      <c r="B327" s="57"/>
      <c r="I327" s="59"/>
      <c r="M327" s="87">
        <f t="shared" si="20"/>
        <v>25697</v>
      </c>
      <c r="N327" s="88">
        <f t="shared" si="21"/>
        <v>8.3880151173443274E-5</v>
      </c>
      <c r="O327" s="89">
        <f t="shared" si="22"/>
        <v>1.3903878048893148E-11</v>
      </c>
    </row>
    <row r="328" spans="1:15" x14ac:dyDescent="0.3">
      <c r="A328" s="71"/>
      <c r="B328" s="57"/>
      <c r="I328" s="59"/>
      <c r="M328" s="87">
        <f t="shared" si="20"/>
        <v>25815.6875</v>
      </c>
      <c r="N328" s="88">
        <f t="shared" si="21"/>
        <v>7.9837198340815263E-5</v>
      </c>
      <c r="O328" s="89">
        <f t="shared" si="22"/>
        <v>1.2654433056979997E-11</v>
      </c>
    </row>
    <row r="329" spans="1:15" x14ac:dyDescent="0.3">
      <c r="A329" s="71"/>
      <c r="B329" s="57"/>
      <c r="I329" s="59"/>
      <c r="M329" s="87">
        <f t="shared" si="20"/>
        <v>25934.375</v>
      </c>
      <c r="N329" s="88">
        <f t="shared" si="21"/>
        <v>7.5988859564057876E-5</v>
      </c>
      <c r="O329" s="89">
        <f t="shared" si="22"/>
        <v>1.1523337839491887E-11</v>
      </c>
    </row>
    <row r="330" spans="1:15" x14ac:dyDescent="0.3">
      <c r="A330" s="71"/>
      <c r="B330" s="57"/>
      <c r="I330" s="59"/>
      <c r="M330" s="87">
        <f t="shared" si="20"/>
        <v>26053.0625</v>
      </c>
      <c r="N330" s="88">
        <f t="shared" si="21"/>
        <v>7.2325918409998913E-5</v>
      </c>
      <c r="O330" s="89">
        <f t="shared" si="22"/>
        <v>1.049871301006533E-11</v>
      </c>
    </row>
    <row r="331" spans="1:15" x14ac:dyDescent="0.3">
      <c r="A331" s="71"/>
      <c r="B331" s="57"/>
      <c r="I331" s="59"/>
      <c r="M331" s="87">
        <f t="shared" si="20"/>
        <v>26171.75</v>
      </c>
      <c r="N331" s="88">
        <f t="shared" si="21"/>
        <v>6.8839578320933903E-5</v>
      </c>
      <c r="O331" s="89">
        <f t="shared" si="22"/>
        <v>9.5700114499663869E-12</v>
      </c>
    </row>
    <row r="332" spans="1:15" x14ac:dyDescent="0.3">
      <c r="A332" s="71"/>
      <c r="B332" s="57"/>
      <c r="I332" s="59"/>
      <c r="M332" s="87">
        <f t="shared" si="20"/>
        <v>26290.4375</v>
      </c>
      <c r="N332" s="88">
        <f t="shared" si="21"/>
        <v>6.5521444929106387E-5</v>
      </c>
      <c r="O332" s="89">
        <f t="shared" si="22"/>
        <v>8.7279072857882056E-12</v>
      </c>
    </row>
    <row r="333" spans="1:15" x14ac:dyDescent="0.3">
      <c r="A333" s="71"/>
      <c r="B333" s="57"/>
      <c r="I333" s="59"/>
      <c r="M333" s="87">
        <f t="shared" si="20"/>
        <v>26409.125</v>
      </c>
      <c r="N333" s="88">
        <f t="shared" si="21"/>
        <v>6.2363509000240569E-5</v>
      </c>
      <c r="O333" s="89">
        <f t="shared" si="22"/>
        <v>7.9637407779387104E-12</v>
      </c>
    </row>
    <row r="334" spans="1:15" x14ac:dyDescent="0.3">
      <c r="A334" s="71"/>
      <c r="B334" s="57"/>
      <c r="I334" s="59"/>
      <c r="M334" s="87">
        <f t="shared" si="20"/>
        <v>26527.8125</v>
      </c>
      <c r="N334" s="88">
        <f t="shared" si="21"/>
        <v>5.9358129991249342E-5</v>
      </c>
      <c r="O334" s="89">
        <f t="shared" si="22"/>
        <v>7.2700734321529126E-12</v>
      </c>
    </row>
    <row r="335" spans="1:15" x14ac:dyDescent="0.3">
      <c r="A335" s="71"/>
      <c r="B335" s="57"/>
      <c r="I335" s="59"/>
      <c r="M335" s="87">
        <f t="shared" si="20"/>
        <v>26646.5</v>
      </c>
      <c r="N335" s="88">
        <f t="shared" si="21"/>
        <v>5.6498020212014666E-5</v>
      </c>
      <c r="O335" s="89">
        <f t="shared" si="22"/>
        <v>6.6400218656781362E-12</v>
      </c>
    </row>
    <row r="336" spans="1:15" x14ac:dyDescent="0.3">
      <c r="A336" s="71"/>
      <c r="B336" s="57"/>
      <c r="I336" s="59"/>
      <c r="M336" s="87">
        <f t="shared" si="20"/>
        <v>26765.1875</v>
      </c>
      <c r="N336" s="88">
        <f t="shared" si="21"/>
        <v>5.3776229574031831E-5</v>
      </c>
      <c r="O336" s="89">
        <f t="shared" si="22"/>
        <v>6.067479851878943E-12</v>
      </c>
    </row>
    <row r="337" spans="1:15" x14ac:dyDescent="0.3">
      <c r="A337" s="71"/>
      <c r="B337" s="57"/>
      <c r="I337" s="59"/>
      <c r="M337" s="87">
        <f t="shared" si="20"/>
        <v>26883.875</v>
      </c>
      <c r="N337" s="88">
        <f t="shared" si="21"/>
        <v>5.1186130912150851E-5</v>
      </c>
      <c r="O337" s="89">
        <f t="shared" si="22"/>
        <v>5.5470072979346696E-12</v>
      </c>
    </row>
    <row r="338" spans="1:15" x14ac:dyDescent="0.3">
      <c r="A338" s="71"/>
      <c r="B338" s="57"/>
      <c r="I338" s="59"/>
      <c r="M338" s="87">
        <f t="shared" si="20"/>
        <v>27002.5625</v>
      </c>
      <c r="N338" s="88">
        <f t="shared" si="21"/>
        <v>4.872140586731355E-5</v>
      </c>
      <c r="O338" s="89">
        <f t="shared" si="22"/>
        <v>5.0736082002345029E-12</v>
      </c>
    </row>
    <row r="339" spans="1:15" x14ac:dyDescent="0.3">
      <c r="A339" s="71"/>
      <c r="B339" s="57"/>
      <c r="I339" s="59"/>
      <c r="M339" s="87">
        <f t="shared" si="20"/>
        <v>27121.25</v>
      </c>
      <c r="N339" s="88">
        <f t="shared" si="21"/>
        <v>4.6376031310857435E-5</v>
      </c>
      <c r="O339" s="89">
        <f t="shared" si="22"/>
        <v>4.6427306443774796E-12</v>
      </c>
    </row>
    <row r="340" spans="1:15" x14ac:dyDescent="0.3">
      <c r="A340" s="71"/>
      <c r="B340" s="57"/>
      <c r="I340" s="59"/>
      <c r="M340" s="87">
        <f t="shared" ref="M340:M403" si="23">M339+$E$21</f>
        <v>27239.9375</v>
      </c>
      <c r="N340" s="88">
        <f t="shared" ref="N340:N403" si="24">_xlfn.T.DIST((M341-D$6)/D$11,D$12-1,1)-_xlfn.T.DIST((M339-D$6)/D$11,D$12-1,1)</f>
        <v>4.4144266299284141E-5</v>
      </c>
      <c r="O340" s="89">
        <f t="shared" ref="O340:O403" si="25">_xlfn.T.DIST((M341-D$6)/D$8,D$12-1,1)-_xlfn.T.DIST((M339-D$6)/D$8,D$12-1,1)</f>
        <v>4.2503778274749493E-12</v>
      </c>
    </row>
    <row r="341" spans="1:15" x14ac:dyDescent="0.3">
      <c r="A341" s="71"/>
      <c r="B341" s="57"/>
      <c r="I341" s="59"/>
      <c r="M341" s="87">
        <f t="shared" si="23"/>
        <v>27358.625</v>
      </c>
      <c r="N341" s="88">
        <f t="shared" si="24"/>
        <v>4.2020639543283167E-5</v>
      </c>
      <c r="O341" s="89">
        <f t="shared" si="25"/>
        <v>3.8929970358481114E-12</v>
      </c>
    </row>
    <row r="342" spans="1:15" x14ac:dyDescent="0.3">
      <c r="A342" s="71"/>
      <c r="B342" s="57"/>
      <c r="I342" s="59"/>
      <c r="M342" s="87">
        <f t="shared" si="23"/>
        <v>27477.3125</v>
      </c>
      <c r="N342" s="88">
        <f t="shared" si="24"/>
        <v>3.9999937373913497E-5</v>
      </c>
      <c r="O342" s="89">
        <f t="shared" si="25"/>
        <v>3.5672576004230905E-12</v>
      </c>
    </row>
    <row r="343" spans="1:15" x14ac:dyDescent="0.3">
      <c r="A343" s="71"/>
      <c r="B343" s="57"/>
      <c r="I343" s="59"/>
      <c r="M343" s="87">
        <f t="shared" si="23"/>
        <v>27596</v>
      </c>
      <c r="N343" s="88">
        <f t="shared" si="24"/>
        <v>3.8077192193286535E-5</v>
      </c>
      <c r="O343" s="89">
        <f t="shared" si="25"/>
        <v>3.2702729413358611E-12</v>
      </c>
    </row>
    <row r="344" spans="1:15" x14ac:dyDescent="0.3">
      <c r="A344" s="71"/>
      <c r="B344" s="57"/>
      <c r="I344" s="59"/>
      <c r="M344" s="87">
        <f t="shared" si="23"/>
        <v>27714.6875</v>
      </c>
      <c r="N344" s="88">
        <f t="shared" si="24"/>
        <v>3.6247671393541125E-5</v>
      </c>
      <c r="O344" s="89">
        <f t="shared" si="25"/>
        <v>2.9993785233273229E-12</v>
      </c>
    </row>
    <row r="345" spans="1:15" x14ac:dyDescent="0.3">
      <c r="A345" s="71"/>
      <c r="B345" s="57"/>
      <c r="I345" s="59"/>
      <c r="M345" s="87">
        <f t="shared" si="23"/>
        <v>27833.375</v>
      </c>
      <c r="N345" s="88">
        <f t="shared" si="24"/>
        <v>3.4506866729344665E-5</v>
      </c>
      <c r="O345" s="89">
        <f t="shared" si="25"/>
        <v>2.752020833440838E-12</v>
      </c>
    </row>
    <row r="346" spans="1:15" x14ac:dyDescent="0.3">
      <c r="A346" s="71"/>
      <c r="B346" s="57"/>
      <c r="I346" s="59"/>
      <c r="M346" s="87">
        <f t="shared" si="23"/>
        <v>27952.0625</v>
      </c>
      <c r="N346" s="88">
        <f t="shared" si="24"/>
        <v>3.2850484128377211E-5</v>
      </c>
      <c r="O346" s="89">
        <f t="shared" si="25"/>
        <v>2.5262014702320812E-12</v>
      </c>
    </row>
    <row r="347" spans="1:15" x14ac:dyDescent="0.3">
      <c r="A347" s="71"/>
      <c r="B347" s="57"/>
      <c r="I347" s="59"/>
      <c r="M347" s="87">
        <f t="shared" si="23"/>
        <v>28070.75</v>
      </c>
      <c r="N347" s="88">
        <f t="shared" si="24"/>
        <v>3.1274433926586909E-5</v>
      </c>
      <c r="O347" s="89">
        <f t="shared" si="25"/>
        <v>2.3200330545591896E-12</v>
      </c>
    </row>
    <row r="348" spans="1:15" x14ac:dyDescent="0.3">
      <c r="A348" s="71"/>
      <c r="B348" s="57"/>
      <c r="I348" s="59"/>
      <c r="M348" s="87">
        <f t="shared" si="23"/>
        <v>28189.4375</v>
      </c>
      <c r="N348" s="88">
        <f t="shared" si="24"/>
        <v>2.9774821512451588E-5</v>
      </c>
      <c r="O348" s="89">
        <f t="shared" si="25"/>
        <v>2.131517184977838E-12</v>
      </c>
    </row>
    <row r="349" spans="1:15" x14ac:dyDescent="0.3">
      <c r="A349" s="71"/>
      <c r="B349" s="57"/>
      <c r="I349" s="59"/>
      <c r="M349" s="87">
        <f t="shared" si="23"/>
        <v>28308.125</v>
      </c>
      <c r="N349" s="88">
        <f t="shared" si="24"/>
        <v>2.8347938365924641E-5</v>
      </c>
      <c r="O349" s="89">
        <f t="shared" si="25"/>
        <v>1.9590995492535512E-12</v>
      </c>
    </row>
    <row r="350" spans="1:15" x14ac:dyDescent="0.3">
      <c r="A350" s="71"/>
      <c r="B350" s="57"/>
      <c r="I350" s="59"/>
      <c r="M350" s="87">
        <f t="shared" si="23"/>
        <v>28426.8125</v>
      </c>
      <c r="N350" s="88">
        <f t="shared" si="24"/>
        <v>2.6990253479852733E-5</v>
      </c>
      <c r="O350" s="89">
        <f t="shared" si="25"/>
        <v>1.801447879756779E-12</v>
      </c>
    </row>
    <row r="351" spans="1:15" x14ac:dyDescent="0.3">
      <c r="A351" s="71"/>
      <c r="B351" s="57"/>
      <c r="I351" s="59"/>
      <c r="M351" s="87">
        <f t="shared" si="23"/>
        <v>28545.5</v>
      </c>
      <c r="N351" s="88">
        <f t="shared" si="24"/>
        <v>2.5698405148322223E-5</v>
      </c>
      <c r="O351" s="89">
        <f t="shared" si="25"/>
        <v>1.6572299088579712E-12</v>
      </c>
    </row>
    <row r="352" spans="1:15" x14ac:dyDescent="0.3">
      <c r="A352" s="71"/>
      <c r="B352" s="57"/>
      <c r="I352" s="59"/>
      <c r="M352" s="87">
        <f t="shared" si="23"/>
        <v>28664.1875</v>
      </c>
      <c r="N352" s="88">
        <f t="shared" si="24"/>
        <v>2.4469193108500598E-5</v>
      </c>
      <c r="O352" s="89">
        <f t="shared" si="25"/>
        <v>1.5251133689275775E-12</v>
      </c>
    </row>
    <row r="353" spans="1:15" x14ac:dyDescent="0.3">
      <c r="A353" s="71"/>
      <c r="B353" s="57"/>
      <c r="I353" s="59"/>
      <c r="M353" s="87">
        <f t="shared" si="23"/>
        <v>28782.875</v>
      </c>
      <c r="N353" s="88">
        <f t="shared" si="24"/>
        <v>2.3299571024315568E-5</v>
      </c>
      <c r="O353" s="89">
        <f t="shared" si="25"/>
        <v>1.4040990592434355E-12</v>
      </c>
    </row>
    <row r="354" spans="1:15" x14ac:dyDescent="0.3">
      <c r="A354" s="71"/>
      <c r="B354" s="57"/>
      <c r="I354" s="59"/>
      <c r="M354" s="87">
        <f t="shared" si="23"/>
        <v>28901.5625</v>
      </c>
      <c r="N354" s="88">
        <f t="shared" si="24"/>
        <v>2.2186639298427124E-5</v>
      </c>
      <c r="O354" s="89">
        <f t="shared" si="25"/>
        <v>1.2931877790833823E-12</v>
      </c>
    </row>
    <row r="355" spans="1:15" x14ac:dyDescent="0.3">
      <c r="A355" s="71"/>
      <c r="B355" s="57"/>
      <c r="I355" s="59"/>
      <c r="M355" s="87">
        <f t="shared" si="23"/>
        <v>29020.25</v>
      </c>
      <c r="N355" s="88">
        <f t="shared" si="24"/>
        <v>2.112763819861474E-5</v>
      </c>
      <c r="O355" s="89">
        <f t="shared" si="25"/>
        <v>1.1916023723301805E-12</v>
      </c>
    </row>
    <row r="356" spans="1:15" x14ac:dyDescent="0.3">
      <c r="A356" s="71"/>
      <c r="B356" s="57"/>
      <c r="I356" s="59"/>
      <c r="M356" s="87">
        <f t="shared" si="23"/>
        <v>29138.9375</v>
      </c>
      <c r="N356" s="88">
        <f t="shared" si="24"/>
        <v>2.0119941288809784E-5</v>
      </c>
      <c r="O356" s="89">
        <f t="shared" si="25"/>
        <v>1.0983436382616674E-12</v>
      </c>
    </row>
    <row r="357" spans="1:15" x14ac:dyDescent="0.3">
      <c r="A357" s="71"/>
      <c r="B357" s="57"/>
      <c r="I357" s="59"/>
      <c r="M357" s="87">
        <f t="shared" si="23"/>
        <v>29257.625</v>
      </c>
      <c r="N357" s="88">
        <f t="shared" si="24"/>
        <v>1.9161049151894538E-5</v>
      </c>
      <c r="O357" s="89">
        <f t="shared" si="25"/>
        <v>1.0127454430630678E-12</v>
      </c>
    </row>
    <row r="358" spans="1:15" x14ac:dyDescent="0.3">
      <c r="A358" s="71"/>
      <c r="B358" s="57"/>
      <c r="I358" s="59"/>
      <c r="M358" s="87">
        <f t="shared" si="23"/>
        <v>29376.3125</v>
      </c>
      <c r="N358" s="88">
        <f t="shared" si="24"/>
        <v>1.8248583391722306E-5</v>
      </c>
      <c r="O358" s="89">
        <f t="shared" si="25"/>
        <v>9.3436369752453174E-13</v>
      </c>
    </row>
    <row r="359" spans="1:15" x14ac:dyDescent="0.3">
      <c r="A359" s="71"/>
      <c r="B359" s="57"/>
      <c r="I359" s="59"/>
      <c r="M359" s="87">
        <f t="shared" si="23"/>
        <v>29495</v>
      </c>
      <c r="N359" s="88">
        <f t="shared" si="24"/>
        <v>1.7380280904366607E-5</v>
      </c>
      <c r="O359" s="89">
        <f t="shared" si="25"/>
        <v>8.6231022322635908E-13</v>
      </c>
    </row>
    <row r="360" spans="1:15" x14ac:dyDescent="0.3">
      <c r="A360" s="71"/>
      <c r="B360" s="57"/>
      <c r="I360" s="59"/>
      <c r="M360" s="87">
        <f t="shared" si="23"/>
        <v>29613.6875</v>
      </c>
      <c r="N360" s="88">
        <f t="shared" si="24"/>
        <v>1.6553988407830289E-5</v>
      </c>
      <c r="O360" s="89">
        <f t="shared" si="25"/>
        <v>7.9602990865623724E-13</v>
      </c>
    </row>
    <row r="361" spans="1:15" x14ac:dyDescent="0.3">
      <c r="A361" s="71"/>
      <c r="B361" s="57"/>
      <c r="I361" s="59"/>
      <c r="M361" s="87">
        <f t="shared" si="23"/>
        <v>29732.375</v>
      </c>
      <c r="N361" s="88">
        <f t="shared" si="24"/>
        <v>1.5767657219778464E-5</v>
      </c>
      <c r="O361" s="89">
        <f t="shared" si="25"/>
        <v>7.3507866460431615E-13</v>
      </c>
    </row>
    <row r="362" spans="1:15" x14ac:dyDescent="0.3">
      <c r="A362" s="71"/>
      <c r="B362" s="57"/>
      <c r="I362" s="59"/>
      <c r="M362" s="87">
        <f t="shared" si="23"/>
        <v>29851.0625</v>
      </c>
      <c r="N362" s="88">
        <f t="shared" si="24"/>
        <v>1.5019338270971794E-5</v>
      </c>
      <c r="O362" s="89">
        <f t="shared" si="25"/>
        <v>6.7923444646567077E-13</v>
      </c>
    </row>
    <row r="363" spans="1:15" x14ac:dyDescent="0.3">
      <c r="A363" s="71"/>
      <c r="B363" s="57"/>
      <c r="I363" s="59"/>
      <c r="M363" s="87">
        <f t="shared" si="23"/>
        <v>29969.75</v>
      </c>
      <c r="N363" s="88">
        <f t="shared" si="24"/>
        <v>1.4307177348182876E-5</v>
      </c>
      <c r="O363" s="89">
        <f t="shared" si="25"/>
        <v>6.2783112042552602E-13</v>
      </c>
    </row>
    <row r="364" spans="1:15" x14ac:dyDescent="0.3">
      <c r="A364" s="71"/>
      <c r="B364" s="57"/>
      <c r="I364" s="59"/>
      <c r="M364" s="87">
        <f t="shared" si="23"/>
        <v>30088.4375</v>
      </c>
      <c r="N364" s="88">
        <f t="shared" si="24"/>
        <v>1.3629410554716337E-5</v>
      </c>
      <c r="O364" s="89">
        <f t="shared" si="25"/>
        <v>5.8042459727403184E-13</v>
      </c>
    </row>
    <row r="365" spans="1:15" x14ac:dyDescent="0.3">
      <c r="A365" s="71"/>
      <c r="B365" s="57"/>
      <c r="I365" s="59"/>
      <c r="M365" s="87">
        <f t="shared" si="23"/>
        <v>30207.125</v>
      </c>
      <c r="N365" s="88">
        <f t="shared" si="24"/>
        <v>1.2984359978762683E-5</v>
      </c>
      <c r="O365" s="89">
        <f t="shared" si="25"/>
        <v>5.3679283240626319E-13</v>
      </c>
    </row>
    <row r="366" spans="1:15" x14ac:dyDescent="0.3">
      <c r="A366" s="71"/>
      <c r="B366" s="57"/>
      <c r="I366" s="59"/>
      <c r="M366" s="87">
        <f t="shared" si="23"/>
        <v>30325.8125</v>
      </c>
      <c r="N366" s="88">
        <f t="shared" si="24"/>
        <v>1.2370429563146601E-5</v>
      </c>
      <c r="O366" s="89">
        <f t="shared" si="25"/>
        <v>4.9671378121729504E-13</v>
      </c>
    </row>
    <row r="367" spans="1:15" x14ac:dyDescent="0.3">
      <c r="A367" s="71"/>
      <c r="B367" s="57"/>
      <c r="I367" s="59"/>
      <c r="M367" s="87">
        <f t="shared" si="23"/>
        <v>30444.5</v>
      </c>
      <c r="N367" s="88">
        <f t="shared" si="24"/>
        <v>1.178610116581158E-5</v>
      </c>
      <c r="O367" s="89">
        <f t="shared" si="25"/>
        <v>4.5974335449727732E-13</v>
      </c>
    </row>
    <row r="368" spans="1:15" x14ac:dyDescent="0.3">
      <c r="A368" s="71"/>
      <c r="B368" s="57"/>
      <c r="I368" s="59"/>
      <c r="M368" s="87">
        <f t="shared" si="23"/>
        <v>30563.1875</v>
      </c>
      <c r="N368" s="88">
        <f t="shared" si="24"/>
        <v>1.1229930804268484E-5</v>
      </c>
      <c r="O368" s="89">
        <f t="shared" si="25"/>
        <v>4.2565950764128502E-13</v>
      </c>
    </row>
    <row r="369" spans="1:15" x14ac:dyDescent="0.3">
      <c r="A369" s="71"/>
      <c r="B369" s="57"/>
      <c r="I369" s="59"/>
      <c r="M369" s="87">
        <f t="shared" si="23"/>
        <v>30681.875</v>
      </c>
      <c r="N369" s="88">
        <f t="shared" si="24"/>
        <v>1.0700545074016077E-5</v>
      </c>
      <c r="O369" s="89">
        <f t="shared" si="25"/>
        <v>3.943512183468556E-13</v>
      </c>
    </row>
    <row r="370" spans="1:15" x14ac:dyDescent="0.3">
      <c r="A370" s="71"/>
      <c r="B370" s="57"/>
      <c r="I370" s="59"/>
      <c r="M370" s="87">
        <f t="shared" si="23"/>
        <v>30800.5625</v>
      </c>
      <c r="N370" s="88">
        <f t="shared" si="24"/>
        <v>1.0196637735715441E-5</v>
      </c>
      <c r="O370" s="89">
        <f t="shared" si="25"/>
        <v>3.6537439740413902E-13</v>
      </c>
    </row>
    <row r="371" spans="1:15" x14ac:dyDescent="0.3">
      <c r="A371" s="71"/>
      <c r="B371" s="57"/>
      <c r="I371" s="59"/>
      <c r="M371" s="87">
        <f t="shared" si="23"/>
        <v>30919.25</v>
      </c>
      <c r="N371" s="88">
        <f t="shared" si="24"/>
        <v>9.7169664625695873E-6</v>
      </c>
      <c r="O371" s="89">
        <f t="shared" si="25"/>
        <v>3.3861802251067274E-13</v>
      </c>
    </row>
    <row r="372" spans="1:15" x14ac:dyDescent="0.3">
      <c r="A372" s="71"/>
      <c r="B372" s="57"/>
      <c r="I372" s="59"/>
      <c r="M372" s="87">
        <f t="shared" si="23"/>
        <v>31037.9375</v>
      </c>
      <c r="N372" s="88">
        <f t="shared" si="24"/>
        <v>9.2603497403587198E-6</v>
      </c>
      <c r="O372" s="89">
        <f t="shared" si="25"/>
        <v>3.1397107136399427E-13</v>
      </c>
    </row>
    <row r="373" spans="1:15" x14ac:dyDescent="0.3">
      <c r="A373" s="71"/>
      <c r="B373" s="57"/>
      <c r="I373" s="59"/>
      <c r="M373" s="87">
        <f t="shared" si="23"/>
        <v>31156.625</v>
      </c>
      <c r="N373" s="88">
        <f t="shared" si="24"/>
        <v>8.8256639146910842E-6</v>
      </c>
      <c r="O373" s="89">
        <f t="shared" si="25"/>
        <v>2.9132252166164108E-13</v>
      </c>
    </row>
    <row r="374" spans="1:15" x14ac:dyDescent="0.3">
      <c r="A374" s="71"/>
      <c r="B374" s="57"/>
      <c r="I374" s="59"/>
      <c r="M374" s="87">
        <f t="shared" si="23"/>
        <v>31275.3125</v>
      </c>
      <c r="N374" s="88">
        <f t="shared" si="24"/>
        <v>8.4118403768096428E-6</v>
      </c>
      <c r="O374" s="89">
        <f t="shared" si="25"/>
        <v>2.702282841937631E-13</v>
      </c>
    </row>
    <row r="375" spans="1:15" x14ac:dyDescent="0.3">
      <c r="A375" s="71"/>
      <c r="B375" s="57"/>
      <c r="I375" s="59"/>
      <c r="M375" s="87">
        <f t="shared" si="23"/>
        <v>31394</v>
      </c>
      <c r="N375" s="88">
        <f t="shared" si="24"/>
        <v>8.0178628844018718E-6</v>
      </c>
      <c r="O375" s="89">
        <f t="shared" si="25"/>
        <v>2.5079938126282286E-13</v>
      </c>
    </row>
    <row r="376" spans="1:15" x14ac:dyDescent="0.3">
      <c r="A376" s="71"/>
      <c r="B376" s="57"/>
      <c r="I376" s="59"/>
      <c r="M376" s="87">
        <f t="shared" si="23"/>
        <v>31512.6875</v>
      </c>
      <c r="N376" s="88">
        <f t="shared" si="24"/>
        <v>7.6427650091970278E-6</v>
      </c>
      <c r="O376" s="89">
        <f t="shared" si="25"/>
        <v>2.3292479056635784E-13</v>
      </c>
    </row>
    <row r="377" spans="1:15" x14ac:dyDescent="0.3">
      <c r="A377" s="71"/>
      <c r="B377" s="57"/>
      <c r="I377" s="59"/>
      <c r="M377" s="87">
        <f t="shared" si="23"/>
        <v>31631.375</v>
      </c>
      <c r="N377" s="88">
        <f t="shared" si="24"/>
        <v>7.2856277066879471E-6</v>
      </c>
      <c r="O377" s="89">
        <f t="shared" si="25"/>
        <v>2.1627144519698049E-13</v>
      </c>
    </row>
    <row r="378" spans="1:15" x14ac:dyDescent="0.3">
      <c r="A378" s="71"/>
      <c r="B378" s="57"/>
      <c r="I378" s="59"/>
      <c r="M378" s="87">
        <f t="shared" si="23"/>
        <v>31750.0625</v>
      </c>
      <c r="N378" s="88">
        <f t="shared" si="24"/>
        <v>6.9455770016491059E-6</v>
      </c>
      <c r="O378" s="89">
        <f t="shared" si="25"/>
        <v>2.0095036745715333E-13</v>
      </c>
    </row>
    <row r="379" spans="1:15" x14ac:dyDescent="0.3">
      <c r="A379" s="71"/>
      <c r="B379" s="57"/>
      <c r="I379" s="59"/>
      <c r="M379" s="87">
        <f t="shared" si="23"/>
        <v>31868.75</v>
      </c>
      <c r="N379" s="88">
        <f t="shared" si="24"/>
        <v>6.6217817846769833E-6</v>
      </c>
      <c r="O379" s="89">
        <f t="shared" si="25"/>
        <v>1.8673951274195133E-13</v>
      </c>
    </row>
    <row r="380" spans="1:15" x14ac:dyDescent="0.3">
      <c r="A380" s="71"/>
      <c r="B380" s="57"/>
      <c r="I380" s="59"/>
      <c r="M380" s="87">
        <f t="shared" si="23"/>
        <v>31987.4375</v>
      </c>
      <c r="N380" s="88">
        <f t="shared" si="24"/>
        <v>6.3134517156449022E-6</v>
      </c>
      <c r="O380" s="89">
        <f t="shared" si="25"/>
        <v>1.7363888105137448E-13</v>
      </c>
    </row>
    <row r="381" spans="1:15" x14ac:dyDescent="0.3">
      <c r="A381" s="71"/>
      <c r="B381" s="57"/>
      <c r="I381" s="59"/>
      <c r="M381" s="87">
        <f t="shared" si="23"/>
        <v>32106.125</v>
      </c>
      <c r="N381" s="88">
        <f t="shared" si="24"/>
        <v>6.0198352258566956E-6</v>
      </c>
      <c r="O381" s="89">
        <f t="shared" si="25"/>
        <v>1.6142642778049776E-13</v>
      </c>
    </row>
    <row r="382" spans="1:15" x14ac:dyDescent="0.3">
      <c r="A382" s="71"/>
      <c r="B382" s="57"/>
      <c r="I382" s="59"/>
      <c r="M382" s="87">
        <f t="shared" si="23"/>
        <v>32224.8125</v>
      </c>
      <c r="N382" s="88">
        <f t="shared" si="24"/>
        <v>5.7402176185661347E-6</v>
      </c>
      <c r="O382" s="89">
        <f t="shared" si="25"/>
        <v>1.5021317523178368E-13</v>
      </c>
    </row>
    <row r="383" spans="1:15" x14ac:dyDescent="0.3">
      <c r="A383" s="71"/>
      <c r="B383" s="57"/>
      <c r="I383" s="59"/>
      <c r="M383" s="87">
        <f t="shared" si="23"/>
        <v>32343.5</v>
      </c>
      <c r="N383" s="88">
        <f t="shared" si="24"/>
        <v>5.4739192606456655E-6</v>
      </c>
      <c r="O383" s="89">
        <f t="shared" si="25"/>
        <v>1.3977707880030721E-13</v>
      </c>
    </row>
    <row r="384" spans="1:15" x14ac:dyDescent="0.3">
      <c r="A384" s="71"/>
      <c r="B384" s="57"/>
      <c r="I384" s="59"/>
      <c r="M384" s="87">
        <f t="shared" si="23"/>
        <v>32462.1875</v>
      </c>
      <c r="N384" s="88">
        <f t="shared" si="24"/>
        <v>5.2202938611856098E-6</v>
      </c>
      <c r="O384" s="89">
        <f t="shared" si="25"/>
        <v>1.3011813848606835E-13</v>
      </c>
    </row>
    <row r="385" spans="1:15" x14ac:dyDescent="0.3">
      <c r="A385" s="71"/>
      <c r="B385" s="57"/>
      <c r="I385" s="59"/>
      <c r="M385" s="87">
        <f t="shared" si="23"/>
        <v>32580.875</v>
      </c>
      <c r="N385" s="88">
        <f t="shared" si="24"/>
        <v>4.9787268340262258E-6</v>
      </c>
      <c r="O385" s="89">
        <f t="shared" si="25"/>
        <v>1.2123635428906709E-13</v>
      </c>
    </row>
    <row r="386" spans="1:15" x14ac:dyDescent="0.3">
      <c r="A386" s="71"/>
      <c r="B386" s="57"/>
      <c r="I386" s="59"/>
      <c r="M386" s="87">
        <f t="shared" si="23"/>
        <v>32699.5625</v>
      </c>
      <c r="N386" s="88">
        <f t="shared" si="24"/>
        <v>4.7486337398927603E-6</v>
      </c>
      <c r="O386" s="89">
        <f t="shared" si="25"/>
        <v>1.127986593019159E-13</v>
      </c>
    </row>
    <row r="387" spans="1:15" x14ac:dyDescent="0.3">
      <c r="A387" s="71"/>
      <c r="B387" s="57"/>
      <c r="I387" s="59"/>
      <c r="M387" s="87">
        <f t="shared" si="23"/>
        <v>32818.25</v>
      </c>
      <c r="N387" s="88">
        <f t="shared" si="24"/>
        <v>4.5294588045807771E-6</v>
      </c>
      <c r="O387" s="89">
        <f t="shared" si="25"/>
        <v>1.0513812043200232E-13</v>
      </c>
    </row>
    <row r="388" spans="1:15" x14ac:dyDescent="0.3">
      <c r="A388" s="71"/>
      <c r="B388" s="57"/>
      <c r="I388" s="59"/>
      <c r="M388" s="87">
        <f t="shared" si="23"/>
        <v>32936.9375</v>
      </c>
      <c r="N388" s="88">
        <f t="shared" si="24"/>
        <v>4.3206735077516711E-6</v>
      </c>
      <c r="O388" s="89">
        <f t="shared" si="25"/>
        <v>9.7921670771938807E-14</v>
      </c>
    </row>
    <row r="389" spans="1:15" x14ac:dyDescent="0.3">
      <c r="A389" s="71"/>
      <c r="B389" s="57"/>
      <c r="I389" s="59"/>
      <c r="M389" s="87">
        <f t="shared" si="23"/>
        <v>33055.625</v>
      </c>
      <c r="N389" s="88">
        <f t="shared" si="24"/>
        <v>4.1217752424493881E-6</v>
      </c>
      <c r="O389" s="89">
        <f t="shared" si="25"/>
        <v>9.1260332624187868E-14</v>
      </c>
    </row>
    <row r="390" spans="1:15" x14ac:dyDescent="0.3">
      <c r="A390" s="71"/>
      <c r="B390" s="57"/>
      <c r="I390" s="59"/>
      <c r="M390" s="87">
        <f t="shared" si="23"/>
        <v>33174.3125</v>
      </c>
      <c r="N390" s="88">
        <f t="shared" si="24"/>
        <v>3.9322860393431469E-6</v>
      </c>
      <c r="O390" s="89">
        <f t="shared" si="25"/>
        <v>8.5265128291212022E-14</v>
      </c>
    </row>
    <row r="391" spans="1:15" x14ac:dyDescent="0.3">
      <c r="A391" s="71"/>
      <c r="B391" s="57"/>
      <c r="I391" s="59"/>
      <c r="M391" s="87">
        <f t="shared" si="23"/>
        <v>33293</v>
      </c>
      <c r="N391" s="88">
        <f t="shared" si="24"/>
        <v>3.7517513524765178E-6</v>
      </c>
      <c r="O391" s="89">
        <f t="shared" si="25"/>
        <v>7.9491968563161208E-14</v>
      </c>
    </row>
    <row r="392" spans="1:15" x14ac:dyDescent="0.3">
      <c r="A392" s="71"/>
      <c r="B392" s="57"/>
      <c r="I392" s="59"/>
      <c r="M392" s="87">
        <f t="shared" si="23"/>
        <v>33411.6875</v>
      </c>
      <c r="N392" s="88">
        <f t="shared" si="24"/>
        <v>3.5797389063008112E-6</v>
      </c>
      <c r="O392" s="89">
        <f t="shared" si="25"/>
        <v>7.4162898044960457E-14</v>
      </c>
    </row>
    <row r="393" spans="1:15" x14ac:dyDescent="0.3">
      <c r="A393" s="71"/>
      <c r="B393" s="57"/>
      <c r="I393" s="59"/>
      <c r="M393" s="87">
        <f t="shared" si="23"/>
        <v>33530.375</v>
      </c>
      <c r="N393" s="88">
        <f t="shared" si="24"/>
        <v>3.4158375973314392E-6</v>
      </c>
      <c r="O393" s="89">
        <f t="shared" si="25"/>
        <v>6.9277916736609768E-14</v>
      </c>
    </row>
    <row r="394" spans="1:15" x14ac:dyDescent="0.3">
      <c r="A394" s="71"/>
      <c r="B394" s="57"/>
      <c r="I394" s="59"/>
      <c r="M394" s="87">
        <f t="shared" si="23"/>
        <v>33649.0625</v>
      </c>
      <c r="N394" s="88">
        <f t="shared" si="24"/>
        <v>3.2596564506492953E-6</v>
      </c>
      <c r="O394" s="89">
        <f t="shared" si="25"/>
        <v>6.4614980033184111E-14</v>
      </c>
    </row>
    <row r="395" spans="1:15" x14ac:dyDescent="0.3">
      <c r="A395" s="71"/>
      <c r="B395" s="57"/>
      <c r="I395" s="59"/>
      <c r="M395" s="87">
        <f t="shared" si="23"/>
        <v>33767.75</v>
      </c>
      <c r="N395" s="88">
        <f t="shared" si="24"/>
        <v>3.1108236278054591E-6</v>
      </c>
      <c r="O395" s="89">
        <f t="shared" si="25"/>
        <v>6.0285110237146E-14</v>
      </c>
    </row>
    <row r="396" spans="1:15" x14ac:dyDescent="0.3">
      <c r="A396" s="71"/>
      <c r="B396" s="57"/>
      <c r="I396" s="59"/>
      <c r="M396" s="87">
        <f t="shared" si="23"/>
        <v>33886.4375</v>
      </c>
      <c r="N396" s="88">
        <f t="shared" si="24"/>
        <v>2.9689854829095808E-6</v>
      </c>
      <c r="O396" s="89">
        <f t="shared" si="25"/>
        <v>5.6288307348495437E-14</v>
      </c>
    </row>
    <row r="397" spans="1:15" x14ac:dyDescent="0.3">
      <c r="A397" s="71"/>
      <c r="B397" s="57"/>
      <c r="I397" s="59"/>
      <c r="M397" s="87">
        <f t="shared" si="23"/>
        <v>34005.125</v>
      </c>
      <c r="N397" s="88">
        <f t="shared" si="24"/>
        <v>2.8338056654586552E-6</v>
      </c>
      <c r="O397" s="89">
        <f t="shared" si="25"/>
        <v>5.262457136723242E-14</v>
      </c>
    </row>
    <row r="398" spans="1:15" x14ac:dyDescent="0.3">
      <c r="A398" s="71"/>
      <c r="B398" s="57"/>
      <c r="I398" s="59"/>
      <c r="M398" s="87">
        <f t="shared" si="23"/>
        <v>34123.8125</v>
      </c>
      <c r="N398" s="88">
        <f t="shared" si="24"/>
        <v>2.7049642669085827E-6</v>
      </c>
      <c r="O398" s="89">
        <f t="shared" si="25"/>
        <v>4.929390229335695E-14</v>
      </c>
    </row>
    <row r="399" spans="1:15" x14ac:dyDescent="0.3">
      <c r="A399" s="71"/>
      <c r="B399" s="57"/>
      <c r="I399" s="59"/>
      <c r="M399" s="87">
        <f t="shared" si="23"/>
        <v>34242.5</v>
      </c>
      <c r="N399" s="88">
        <f t="shared" si="24"/>
        <v>2.5821570104334057E-6</v>
      </c>
      <c r="O399" s="89">
        <f t="shared" si="25"/>
        <v>4.6074255521943996E-14</v>
      </c>
    </row>
    <row r="400" spans="1:15" x14ac:dyDescent="0.3">
      <c r="A400" s="71"/>
      <c r="B400" s="57"/>
      <c r="I400" s="59"/>
      <c r="M400" s="87">
        <f t="shared" si="23"/>
        <v>34361.1875</v>
      </c>
      <c r="N400" s="88">
        <f t="shared" si="24"/>
        <v>2.465094479431329E-6</v>
      </c>
      <c r="O400" s="89">
        <f t="shared" si="25"/>
        <v>4.2965631052993558E-14</v>
      </c>
    </row>
    <row r="401" spans="1:15" x14ac:dyDescent="0.3">
      <c r="A401" s="71"/>
      <c r="B401" s="57"/>
      <c r="I401" s="59"/>
      <c r="M401" s="87">
        <f t="shared" si="23"/>
        <v>34479.875</v>
      </c>
      <c r="N401" s="88">
        <f t="shared" si="24"/>
        <v>2.3535013844444563E-6</v>
      </c>
      <c r="O401" s="89">
        <f t="shared" si="25"/>
        <v>4.0301095793893182E-14</v>
      </c>
    </row>
    <row r="402" spans="1:15" x14ac:dyDescent="0.3">
      <c r="A402" s="71"/>
      <c r="B402" s="57"/>
      <c r="I402" s="59"/>
      <c r="M402" s="87">
        <f t="shared" si="23"/>
        <v>34598.5625</v>
      </c>
      <c r="N402" s="88">
        <f t="shared" si="24"/>
        <v>2.2471158666048652E-6</v>
      </c>
      <c r="O402" s="89">
        <f t="shared" si="25"/>
        <v>3.7747582837255322E-14</v>
      </c>
    </row>
    <row r="403" spans="1:15" x14ac:dyDescent="0.3">
      <c r="A403" s="71"/>
      <c r="B403" s="57"/>
      <c r="I403" s="59"/>
      <c r="M403" s="87">
        <f t="shared" si="23"/>
        <v>34717.25</v>
      </c>
      <c r="N403" s="88">
        <f t="shared" si="24"/>
        <v>2.1456888350535053E-6</v>
      </c>
      <c r="O403" s="89">
        <f t="shared" si="25"/>
        <v>3.5194069880617462E-14</v>
      </c>
    </row>
    <row r="404" spans="1:15" x14ac:dyDescent="0.3">
      <c r="A404" s="71"/>
      <c r="B404" s="57"/>
      <c r="I404" s="59"/>
      <c r="M404" s="87">
        <f t="shared" ref="M404:M467" si="26">M403+$E$21</f>
        <v>34835.9375</v>
      </c>
      <c r="N404" s="88">
        <f t="shared" ref="N404:N467" si="27">_xlfn.T.DIST((M405-D$6)/D$11,D$12-1,1)-_xlfn.T.DIST((M403-D$6)/D$11,D$12-1,1)</f>
        <v>2.0489833372216992E-6</v>
      </c>
      <c r="O404" s="89">
        <f t="shared" ref="O404:O467" si="28">_xlfn.T.DIST((M405-D$6)/D$8,D$12-1,1)-_xlfn.T.DIST((M403-D$6)/D$8,D$12-1,1)</f>
        <v>3.2973623831367149E-14</v>
      </c>
    </row>
    <row r="405" spans="1:15" x14ac:dyDescent="0.3">
      <c r="A405" s="71"/>
      <c r="B405" s="57"/>
      <c r="I405" s="59"/>
      <c r="M405" s="87">
        <f t="shared" si="26"/>
        <v>34954.625</v>
      </c>
      <c r="N405" s="88">
        <f t="shared" si="27"/>
        <v>1.9567739609760437E-6</v>
      </c>
      <c r="O405" s="89">
        <f t="shared" si="28"/>
        <v>3.0975222387041867E-14</v>
      </c>
    </row>
    <row r="406" spans="1:15" x14ac:dyDescent="0.3">
      <c r="A406" s="71"/>
      <c r="B406" s="57"/>
      <c r="I406" s="59"/>
      <c r="M406" s="87">
        <f t="shared" si="26"/>
        <v>35073.3125</v>
      </c>
      <c r="N406" s="88">
        <f t="shared" si="27"/>
        <v>1.8688462650739979E-6</v>
      </c>
      <c r="O406" s="89">
        <f t="shared" si="28"/>
        <v>2.8976820942716586E-14</v>
      </c>
    </row>
    <row r="407" spans="1:15" x14ac:dyDescent="0.3">
      <c r="A407" s="71"/>
      <c r="B407" s="57"/>
      <c r="I407" s="59"/>
      <c r="M407" s="87">
        <f t="shared" si="26"/>
        <v>35192</v>
      </c>
      <c r="N407" s="88">
        <f t="shared" si="27"/>
        <v>1.7849962381522033E-6</v>
      </c>
      <c r="O407" s="89">
        <f t="shared" si="28"/>
        <v>2.708944180085382E-14</v>
      </c>
    </row>
    <row r="408" spans="1:15" x14ac:dyDescent="0.3">
      <c r="A408" s="71"/>
      <c r="B408" s="57"/>
      <c r="I408" s="59"/>
      <c r="M408" s="87">
        <f t="shared" si="26"/>
        <v>35310.6875</v>
      </c>
      <c r="N408" s="88">
        <f t="shared" si="27"/>
        <v>1.7050297859144692E-6</v>
      </c>
      <c r="O408" s="89">
        <f t="shared" si="28"/>
        <v>2.5424107263916085E-14</v>
      </c>
    </row>
    <row r="409" spans="1:15" x14ac:dyDescent="0.3">
      <c r="A409" s="71"/>
      <c r="B409" s="57"/>
      <c r="I409" s="59"/>
      <c r="M409" s="87">
        <f t="shared" si="26"/>
        <v>35429.375</v>
      </c>
      <c r="N409" s="88">
        <f t="shared" si="27"/>
        <v>1.6287622417454628E-6</v>
      </c>
      <c r="O409" s="89">
        <f t="shared" si="28"/>
        <v>2.3869795029440866E-14</v>
      </c>
    </row>
    <row r="410" spans="1:15" x14ac:dyDescent="0.3">
      <c r="A410" s="71"/>
      <c r="B410" s="57"/>
      <c r="I410" s="59"/>
      <c r="M410" s="87">
        <f t="shared" si="26"/>
        <v>35548.0625</v>
      </c>
      <c r="N410" s="88">
        <f t="shared" si="27"/>
        <v>1.5560179020823739E-6</v>
      </c>
      <c r="O410" s="89">
        <f t="shared" si="28"/>
        <v>2.2315482794965646E-14</v>
      </c>
    </row>
    <row r="411" spans="1:15" x14ac:dyDescent="0.3">
      <c r="A411" s="71"/>
      <c r="B411" s="57"/>
      <c r="I411" s="59"/>
      <c r="M411" s="87">
        <f t="shared" si="26"/>
        <v>35666.75</v>
      </c>
      <c r="N411" s="88">
        <f t="shared" si="27"/>
        <v>1.486629586100463E-6</v>
      </c>
      <c r="O411" s="89">
        <f t="shared" si="28"/>
        <v>2.0872192862952943E-14</v>
      </c>
    </row>
    <row r="412" spans="1:15" x14ac:dyDescent="0.3">
      <c r="A412" s="71"/>
      <c r="B412" s="57"/>
      <c r="I412" s="59"/>
      <c r="M412" s="87">
        <f t="shared" si="26"/>
        <v>35785.4375</v>
      </c>
      <c r="N412" s="88">
        <f t="shared" si="27"/>
        <v>1.4204382158267137E-6</v>
      </c>
      <c r="O412" s="89">
        <f t="shared" si="28"/>
        <v>1.9650947535865271E-14</v>
      </c>
    </row>
    <row r="413" spans="1:15" x14ac:dyDescent="0.3">
      <c r="A413" s="71"/>
      <c r="B413" s="57"/>
      <c r="I413" s="59"/>
      <c r="M413" s="87">
        <f t="shared" si="26"/>
        <v>35904.125</v>
      </c>
      <c r="N413" s="88">
        <f t="shared" si="27"/>
        <v>1.3572924173477219E-6</v>
      </c>
      <c r="O413" s="89">
        <f t="shared" si="28"/>
        <v>1.8540724511240114E-14</v>
      </c>
    </row>
    <row r="414" spans="1:15" x14ac:dyDescent="0.3">
      <c r="A414" s="71"/>
      <c r="B414" s="57"/>
      <c r="I414" s="59"/>
      <c r="M414" s="87">
        <f t="shared" si="26"/>
        <v>36022.8125</v>
      </c>
      <c r="N414" s="88">
        <f t="shared" si="27"/>
        <v>1.2970481418905777E-6</v>
      </c>
      <c r="O414" s="89">
        <f t="shared" si="28"/>
        <v>1.7319479184152442E-14</v>
      </c>
    </row>
    <row r="415" spans="1:15" x14ac:dyDescent="0.3">
      <c r="A415" s="71"/>
      <c r="B415" s="57"/>
      <c r="I415" s="59"/>
      <c r="M415" s="87">
        <f t="shared" si="26"/>
        <v>36141.5</v>
      </c>
      <c r="N415" s="88">
        <f t="shared" si="27"/>
        <v>1.2395683059995832E-6</v>
      </c>
      <c r="O415" s="89">
        <f t="shared" si="28"/>
        <v>1.6209256159527285E-14</v>
      </c>
    </row>
    <row r="416" spans="1:15" x14ac:dyDescent="0.3">
      <c r="A416" s="71"/>
      <c r="B416" s="57"/>
      <c r="I416" s="59"/>
      <c r="M416" s="87">
        <f t="shared" si="26"/>
        <v>36260.1875</v>
      </c>
      <c r="N416" s="88">
        <f t="shared" si="27"/>
        <v>1.1847224494765385E-6</v>
      </c>
      <c r="O416" s="89">
        <f t="shared" si="28"/>
        <v>1.532107773982716E-14</v>
      </c>
    </row>
    <row r="417" spans="1:15" x14ac:dyDescent="0.3">
      <c r="A417" s="71"/>
      <c r="B417" s="57"/>
      <c r="I417" s="59"/>
      <c r="M417" s="87">
        <f t="shared" si="26"/>
        <v>36378.875</v>
      </c>
      <c r="N417" s="88">
        <f t="shared" si="27"/>
        <v>1.1323864094192615E-6</v>
      </c>
      <c r="O417" s="89">
        <f t="shared" si="28"/>
        <v>1.4321877017664519E-14</v>
      </c>
    </row>
    <row r="418" spans="1:15" x14ac:dyDescent="0.3">
      <c r="A418" s="71"/>
      <c r="B418" s="57"/>
      <c r="I418" s="59"/>
      <c r="M418" s="87">
        <f t="shared" si="26"/>
        <v>36497.5625</v>
      </c>
      <c r="N418" s="88">
        <f t="shared" si="27"/>
        <v>1.0824420115795874E-6</v>
      </c>
      <c r="O418" s="89">
        <f t="shared" si="28"/>
        <v>1.3433698597964394E-14</v>
      </c>
    </row>
    <row r="419" spans="1:15" x14ac:dyDescent="0.3">
      <c r="A419" s="71"/>
      <c r="B419" s="57"/>
      <c r="I419" s="59"/>
      <c r="M419" s="87">
        <f t="shared" si="26"/>
        <v>36616.25</v>
      </c>
      <c r="N419" s="88">
        <f t="shared" si="27"/>
        <v>1.0347767765983562E-6</v>
      </c>
      <c r="O419" s="89">
        <f t="shared" si="28"/>
        <v>1.2656542480726785E-14</v>
      </c>
    </row>
    <row r="420" spans="1:15" x14ac:dyDescent="0.3">
      <c r="A420" s="71"/>
      <c r="B420" s="57"/>
      <c r="I420" s="59"/>
      <c r="M420" s="87">
        <f t="shared" si="26"/>
        <v>36734.9375</v>
      </c>
      <c r="N420" s="88">
        <f t="shared" si="27"/>
        <v>9.8928364056227736E-7</v>
      </c>
      <c r="O420" s="89">
        <f t="shared" si="28"/>
        <v>1.1879386363489175E-14</v>
      </c>
    </row>
    <row r="421" spans="1:15" x14ac:dyDescent="0.3">
      <c r="A421" s="71"/>
      <c r="B421" s="57"/>
      <c r="I421" s="59"/>
      <c r="M421" s="87">
        <f t="shared" si="26"/>
        <v>36853.625</v>
      </c>
      <c r="N421" s="88">
        <f t="shared" si="27"/>
        <v>9.4586068932756007E-7</v>
      </c>
      <c r="O421" s="89">
        <f t="shared" si="28"/>
        <v>1.1213252548714081E-14</v>
      </c>
    </row>
    <row r="422" spans="1:15" x14ac:dyDescent="0.3">
      <c r="A422" s="71"/>
      <c r="B422" s="57"/>
      <c r="I422" s="59"/>
      <c r="M422" s="87">
        <f t="shared" si="26"/>
        <v>36972.3125</v>
      </c>
      <c r="N422" s="88">
        <f t="shared" si="27"/>
        <v>9.0441090705439819E-7</v>
      </c>
      <c r="O422" s="89">
        <f t="shared" si="28"/>
        <v>1.0547118733938987E-14</v>
      </c>
    </row>
    <row r="423" spans="1:15" x14ac:dyDescent="0.3">
      <c r="A423" s="71"/>
      <c r="B423" s="57"/>
      <c r="I423" s="59"/>
      <c r="M423" s="87">
        <f t="shared" si="26"/>
        <v>37091</v>
      </c>
      <c r="N423" s="88">
        <f t="shared" si="27"/>
        <v>8.6484193584368541E-7</v>
      </c>
      <c r="O423" s="89">
        <f t="shared" si="28"/>
        <v>9.8809849191638932E-15</v>
      </c>
    </row>
    <row r="424" spans="1:15" x14ac:dyDescent="0.3">
      <c r="A424" s="71"/>
      <c r="B424" s="57"/>
      <c r="I424" s="59"/>
      <c r="M424" s="87">
        <f t="shared" si="26"/>
        <v>37209.6875</v>
      </c>
      <c r="N424" s="88">
        <f t="shared" si="27"/>
        <v>8.2706584769720592E-7</v>
      </c>
      <c r="O424" s="89">
        <f t="shared" si="28"/>
        <v>9.3258734068513149E-15</v>
      </c>
    </row>
    <row r="425" spans="1:15" x14ac:dyDescent="0.3">
      <c r="A425" s="71"/>
      <c r="B425" s="57"/>
      <c r="I425" s="59"/>
      <c r="M425" s="87">
        <f t="shared" si="26"/>
        <v>37328.375</v>
      </c>
      <c r="N425" s="88">
        <f t="shared" si="27"/>
        <v>7.9099892869027855E-7</v>
      </c>
      <c r="O425" s="89">
        <f t="shared" si="28"/>
        <v>8.7707618945387367E-15</v>
      </c>
    </row>
    <row r="426" spans="1:15" x14ac:dyDescent="0.3">
      <c r="A426" s="71"/>
      <c r="B426" s="57"/>
      <c r="I426" s="59"/>
      <c r="M426" s="87">
        <f t="shared" si="26"/>
        <v>37447.0625</v>
      </c>
      <c r="N426" s="88">
        <f t="shared" si="27"/>
        <v>7.5656147224822945E-7</v>
      </c>
      <c r="O426" s="89">
        <f t="shared" si="28"/>
        <v>8.2156503822261584E-15</v>
      </c>
    </row>
    <row r="427" spans="1:15" x14ac:dyDescent="0.3">
      <c r="A427" s="71"/>
      <c r="B427" s="57"/>
      <c r="I427" s="59"/>
      <c r="M427" s="87">
        <f t="shared" si="26"/>
        <v>37565.75</v>
      </c>
      <c r="N427" s="88">
        <f t="shared" si="27"/>
        <v>7.2367758396918447E-7</v>
      </c>
      <c r="O427" s="89">
        <f t="shared" si="28"/>
        <v>7.7715611723760958E-15</v>
      </c>
    </row>
    <row r="428" spans="1:15" x14ac:dyDescent="0.3">
      <c r="A428" s="71"/>
      <c r="B428" s="57"/>
      <c r="I428" s="59"/>
      <c r="M428" s="87">
        <f t="shared" si="26"/>
        <v>37684.4375</v>
      </c>
      <c r="N428" s="88">
        <f t="shared" si="27"/>
        <v>6.9227499577273477E-7</v>
      </c>
      <c r="O428" s="89">
        <f t="shared" si="28"/>
        <v>7.3274719625260332E-15</v>
      </c>
    </row>
    <row r="429" spans="1:15" x14ac:dyDescent="0.3">
      <c r="A429" s="71"/>
      <c r="B429" s="57"/>
      <c r="I429" s="59"/>
      <c r="M429" s="87">
        <f t="shared" si="26"/>
        <v>37803.125</v>
      </c>
      <c r="N429" s="88">
        <f t="shared" si="27"/>
        <v>6.6228488859731982E-7</v>
      </c>
      <c r="O429" s="89">
        <f t="shared" si="28"/>
        <v>6.8833827526759706E-15</v>
      </c>
    </row>
    <row r="430" spans="1:15" x14ac:dyDescent="0.3">
      <c r="A430" s="71"/>
      <c r="B430" s="57"/>
      <c r="I430" s="59"/>
      <c r="M430" s="87">
        <f t="shared" si="26"/>
        <v>37921.8125</v>
      </c>
      <c r="N430" s="88">
        <f t="shared" si="27"/>
        <v>6.3364172497859528E-7</v>
      </c>
      <c r="O430" s="89">
        <f t="shared" si="28"/>
        <v>6.4392935428259079E-15</v>
      </c>
    </row>
    <row r="431" spans="1:15" x14ac:dyDescent="0.3">
      <c r="A431" s="71"/>
      <c r="B431" s="57"/>
      <c r="I431" s="59"/>
      <c r="M431" s="87">
        <f t="shared" si="26"/>
        <v>38040.5</v>
      </c>
      <c r="N431" s="88">
        <f t="shared" si="27"/>
        <v>6.0628308884425053E-7</v>
      </c>
      <c r="O431" s="89">
        <f t="shared" si="28"/>
        <v>6.106226635438361E-15</v>
      </c>
    </row>
    <row r="432" spans="1:15" x14ac:dyDescent="0.3">
      <c r="A432" s="71"/>
      <c r="B432" s="57"/>
      <c r="I432" s="59"/>
      <c r="M432" s="87">
        <f t="shared" si="26"/>
        <v>38159.1875</v>
      </c>
      <c r="N432" s="88">
        <f t="shared" si="27"/>
        <v>5.8014953341345432E-7</v>
      </c>
      <c r="O432" s="89">
        <f t="shared" si="28"/>
        <v>5.773159728050814E-15</v>
      </c>
    </row>
    <row r="433" spans="1:15" x14ac:dyDescent="0.3">
      <c r="A433" s="71"/>
      <c r="B433" s="57"/>
      <c r="I433" s="59"/>
      <c r="M433" s="87">
        <f t="shared" si="26"/>
        <v>38277.875</v>
      </c>
      <c r="N433" s="88">
        <f t="shared" si="27"/>
        <v>5.5518443786706229E-7</v>
      </c>
      <c r="O433" s="89">
        <f t="shared" si="28"/>
        <v>5.3290705182007514E-15</v>
      </c>
    </row>
    <row r="434" spans="1:15" x14ac:dyDescent="0.3">
      <c r="A434" s="71"/>
      <c r="B434" s="57"/>
      <c r="I434" s="59"/>
      <c r="M434" s="87">
        <f t="shared" si="26"/>
        <v>38396.5625</v>
      </c>
      <c r="N434" s="88">
        <f t="shared" si="27"/>
        <v>5.3133386934689497E-7</v>
      </c>
      <c r="O434" s="89">
        <f t="shared" si="28"/>
        <v>5.1070259132757201E-15</v>
      </c>
    </row>
    <row r="435" spans="1:15" x14ac:dyDescent="0.3">
      <c r="A435" s="71"/>
      <c r="B435" s="57"/>
      <c r="I435" s="59"/>
      <c r="M435" s="87">
        <f t="shared" si="26"/>
        <v>38515.25</v>
      </c>
      <c r="N435" s="88">
        <f t="shared" si="27"/>
        <v>5.0854645239351015E-7</v>
      </c>
      <c r="O435" s="89">
        <f t="shared" si="28"/>
        <v>4.8849813083506888E-15</v>
      </c>
    </row>
    <row r="436" spans="1:15" x14ac:dyDescent="0.3">
      <c r="A436" s="71"/>
      <c r="B436" s="57"/>
      <c r="I436" s="59"/>
      <c r="M436" s="87">
        <f t="shared" si="26"/>
        <v>38633.9375</v>
      </c>
      <c r="N436" s="88">
        <f t="shared" si="27"/>
        <v>4.8677324571144709E-7</v>
      </c>
      <c r="O436" s="89">
        <f t="shared" si="28"/>
        <v>4.5519144009631418E-15</v>
      </c>
    </row>
    <row r="437" spans="1:15" x14ac:dyDescent="0.3">
      <c r="A437" s="71"/>
      <c r="B437" s="57"/>
      <c r="I437" s="59"/>
      <c r="M437" s="87">
        <f t="shared" si="26"/>
        <v>38752.625</v>
      </c>
      <c r="N437" s="88">
        <f t="shared" si="27"/>
        <v>4.6596762359740751E-7</v>
      </c>
      <c r="O437" s="89">
        <f t="shared" si="28"/>
        <v>4.3298697960381105E-15</v>
      </c>
    </row>
    <row r="438" spans="1:15" x14ac:dyDescent="0.3">
      <c r="A438" s="71"/>
      <c r="B438" s="57"/>
      <c r="I438" s="59"/>
      <c r="M438" s="87">
        <f t="shared" si="26"/>
        <v>38871.3125</v>
      </c>
      <c r="N438" s="88">
        <f t="shared" si="27"/>
        <v>4.4608516391875241E-7</v>
      </c>
      <c r="O438" s="89">
        <f t="shared" si="28"/>
        <v>3.9968028886505635E-15</v>
      </c>
    </row>
    <row r="439" spans="1:15" x14ac:dyDescent="0.3">
      <c r="A439" s="71"/>
      <c r="B439" s="57"/>
      <c r="I439" s="59"/>
      <c r="M439" s="87">
        <f t="shared" si="26"/>
        <v>38990</v>
      </c>
      <c r="N439" s="88">
        <f t="shared" si="27"/>
        <v>4.2708354175413632E-7</v>
      </c>
      <c r="O439" s="89">
        <f t="shared" si="28"/>
        <v>3.7747582837255322E-15</v>
      </c>
    </row>
    <row r="440" spans="1:15" x14ac:dyDescent="0.3">
      <c r="A440" s="71"/>
      <c r="B440" s="57"/>
      <c r="I440" s="59"/>
      <c r="M440" s="87">
        <f t="shared" si="26"/>
        <v>39108.6875</v>
      </c>
      <c r="N440" s="88">
        <f t="shared" si="27"/>
        <v>4.0892242814116742E-7</v>
      </c>
      <c r="O440" s="89">
        <f t="shared" si="28"/>
        <v>3.6637359812630166E-15</v>
      </c>
    </row>
    <row r="441" spans="1:15" x14ac:dyDescent="0.3">
      <c r="A441" s="71"/>
      <c r="B441" s="57"/>
      <c r="I441" s="59"/>
      <c r="M441" s="87">
        <f t="shared" si="26"/>
        <v>39227.375</v>
      </c>
      <c r="N441" s="88">
        <f t="shared" si="27"/>
        <v>3.9156339370904902E-7</v>
      </c>
      <c r="O441" s="89">
        <f t="shared" si="28"/>
        <v>3.4416913763379853E-15</v>
      </c>
    </row>
    <row r="442" spans="1:15" x14ac:dyDescent="0.3">
      <c r="A442" s="71"/>
      <c r="B442" s="57"/>
      <c r="I442" s="59"/>
      <c r="M442" s="87">
        <f t="shared" si="26"/>
        <v>39346.0625</v>
      </c>
      <c r="N442" s="88">
        <f t="shared" si="27"/>
        <v>3.7496981664109086E-7</v>
      </c>
      <c r="O442" s="89">
        <f t="shared" si="28"/>
        <v>3.219646771412954E-15</v>
      </c>
    </row>
    <row r="443" spans="1:15" x14ac:dyDescent="0.3">
      <c r="A443" s="71"/>
      <c r="B443" s="57"/>
      <c r="I443" s="59"/>
      <c r="M443" s="87">
        <f t="shared" si="26"/>
        <v>39464.75</v>
      </c>
      <c r="N443" s="88">
        <f t="shared" si="27"/>
        <v>3.5910679618833541E-7</v>
      </c>
      <c r="O443" s="89">
        <f t="shared" si="28"/>
        <v>2.9976021664879227E-15</v>
      </c>
    </row>
    <row r="444" spans="1:15" x14ac:dyDescent="0.3">
      <c r="A444" s="71"/>
      <c r="B444" s="57"/>
      <c r="I444" s="59"/>
      <c r="M444" s="87">
        <f t="shared" si="26"/>
        <v>39583.4375</v>
      </c>
      <c r="N444" s="88">
        <f t="shared" si="27"/>
        <v>3.4394106951385339E-7</v>
      </c>
      <c r="O444" s="89">
        <f t="shared" si="28"/>
        <v>2.886579864025407E-15</v>
      </c>
    </row>
    <row r="445" spans="1:15" x14ac:dyDescent="0.3">
      <c r="A445" s="71"/>
      <c r="B445" s="57"/>
      <c r="I445" s="59"/>
      <c r="M445" s="87">
        <f t="shared" si="26"/>
        <v>39702.125</v>
      </c>
      <c r="N445" s="88">
        <f t="shared" si="27"/>
        <v>3.294409326448644E-7</v>
      </c>
      <c r="O445" s="89">
        <f t="shared" si="28"/>
        <v>2.7755575615628914E-15</v>
      </c>
    </row>
    <row r="446" spans="1:15" x14ac:dyDescent="0.3">
      <c r="A446" s="71"/>
      <c r="B446" s="57"/>
      <c r="I446" s="59"/>
      <c r="M446" s="87">
        <f t="shared" si="26"/>
        <v>39820.8125</v>
      </c>
      <c r="N446" s="88">
        <f t="shared" si="27"/>
        <v>3.1557616653188347E-7</v>
      </c>
      <c r="O446" s="89">
        <f t="shared" si="28"/>
        <v>2.55351295663786E-15</v>
      </c>
    </row>
    <row r="447" spans="1:15" x14ac:dyDescent="0.3">
      <c r="A447" s="71"/>
      <c r="B447" s="57"/>
      <c r="I447" s="59"/>
      <c r="M447" s="87">
        <f t="shared" si="26"/>
        <v>39939.5</v>
      </c>
      <c r="N447" s="88">
        <f t="shared" si="27"/>
        <v>3.0231796488422447E-7</v>
      </c>
      <c r="O447" s="89">
        <f t="shared" si="28"/>
        <v>2.3314683517128287E-15</v>
      </c>
    </row>
    <row r="448" spans="1:15" x14ac:dyDescent="0.3">
      <c r="A448" s="71"/>
      <c r="B448" s="57"/>
      <c r="I448" s="59"/>
      <c r="M448" s="87">
        <f t="shared" si="26"/>
        <v>40058.1875</v>
      </c>
      <c r="N448" s="88">
        <f t="shared" si="27"/>
        <v>2.8963886644639558E-7</v>
      </c>
      <c r="O448" s="89">
        <f t="shared" si="28"/>
        <v>2.2204460492503131E-15</v>
      </c>
    </row>
    <row r="449" spans="1:15" x14ac:dyDescent="0.3">
      <c r="A449" s="71"/>
      <c r="B449" s="57"/>
      <c r="I449" s="59"/>
      <c r="M449" s="87">
        <f t="shared" si="26"/>
        <v>40176.875</v>
      </c>
      <c r="N449" s="88">
        <f t="shared" si="27"/>
        <v>2.7751269138232004E-7</v>
      </c>
      <c r="O449" s="89">
        <f t="shared" si="28"/>
        <v>2.2204460492503131E-15</v>
      </c>
    </row>
    <row r="450" spans="1:15" x14ac:dyDescent="0.3">
      <c r="A450" s="71"/>
      <c r="B450" s="57"/>
      <c r="I450" s="59"/>
      <c r="M450" s="87">
        <f t="shared" si="26"/>
        <v>40295.5625</v>
      </c>
      <c r="N450" s="88">
        <f t="shared" si="27"/>
        <v>2.6591447921386901E-7</v>
      </c>
      <c r="O450" s="89">
        <f t="shared" si="28"/>
        <v>2.1094237467877974E-15</v>
      </c>
    </row>
    <row r="451" spans="1:15" x14ac:dyDescent="0.3">
      <c r="A451" s="71"/>
      <c r="B451" s="57"/>
      <c r="I451" s="59"/>
      <c r="M451" s="87">
        <f t="shared" si="26"/>
        <v>40414.25</v>
      </c>
      <c r="N451" s="88">
        <f t="shared" si="27"/>
        <v>2.5482043064517512E-7</v>
      </c>
      <c r="O451" s="89">
        <f t="shared" si="28"/>
        <v>1.8873791418627661E-15</v>
      </c>
    </row>
    <row r="452" spans="1:15" x14ac:dyDescent="0.3">
      <c r="A452" s="71"/>
      <c r="B452" s="57"/>
      <c r="I452" s="59"/>
      <c r="M452" s="87">
        <f t="shared" si="26"/>
        <v>40532.9375</v>
      </c>
      <c r="N452" s="88">
        <f t="shared" si="27"/>
        <v>2.4420785249557042E-7</v>
      </c>
      <c r="O452" s="89">
        <f t="shared" si="28"/>
        <v>1.7763568394002505E-15</v>
      </c>
    </row>
    <row r="453" spans="1:15" x14ac:dyDescent="0.3">
      <c r="A453" s="71"/>
      <c r="B453" s="57"/>
      <c r="I453" s="59"/>
      <c r="M453" s="87">
        <f t="shared" si="26"/>
        <v>40651.625</v>
      </c>
      <c r="N453" s="88">
        <f t="shared" si="27"/>
        <v>2.3405510474194813E-7</v>
      </c>
      <c r="O453" s="89">
        <f t="shared" si="28"/>
        <v>1.7763568394002505E-15</v>
      </c>
    </row>
    <row r="454" spans="1:15" x14ac:dyDescent="0.3">
      <c r="A454" s="71"/>
      <c r="B454" s="57"/>
      <c r="I454" s="59"/>
      <c r="M454" s="87">
        <f t="shared" si="26"/>
        <v>40770.3125</v>
      </c>
      <c r="N454" s="88">
        <f t="shared" si="27"/>
        <v>2.243415502256596E-7</v>
      </c>
      <c r="O454" s="89">
        <f t="shared" si="28"/>
        <v>1.6653345369377348E-15</v>
      </c>
    </row>
    <row r="455" spans="1:15" x14ac:dyDescent="0.3">
      <c r="A455" s="71"/>
      <c r="B455" s="57"/>
      <c r="I455" s="59"/>
      <c r="M455" s="87">
        <f t="shared" si="26"/>
        <v>40889</v>
      </c>
      <c r="N455" s="88">
        <f t="shared" si="27"/>
        <v>2.1504750691292429E-7</v>
      </c>
      <c r="O455" s="89">
        <f t="shared" si="28"/>
        <v>1.5543122344752192E-15</v>
      </c>
    </row>
    <row r="456" spans="1:15" x14ac:dyDescent="0.3">
      <c r="A456" s="71"/>
      <c r="B456" s="57"/>
      <c r="I456" s="59"/>
      <c r="M456" s="87">
        <f t="shared" si="26"/>
        <v>41007.6875</v>
      </c>
      <c r="N456" s="88">
        <f t="shared" si="27"/>
        <v>2.0615420281977492E-7</v>
      </c>
      <c r="O456" s="89">
        <f t="shared" si="28"/>
        <v>1.5543122344752192E-15</v>
      </c>
    </row>
    <row r="457" spans="1:15" x14ac:dyDescent="0.3">
      <c r="A457" s="71"/>
      <c r="B457" s="57"/>
      <c r="I457" s="59"/>
      <c r="M457" s="87">
        <f t="shared" si="26"/>
        <v>41126.375</v>
      </c>
      <c r="N457" s="88">
        <f t="shared" si="27"/>
        <v>1.9764373271335955E-7</v>
      </c>
      <c r="O457" s="89">
        <f t="shared" si="28"/>
        <v>1.4432899320127035E-15</v>
      </c>
    </row>
    <row r="458" spans="1:15" x14ac:dyDescent="0.3">
      <c r="A458" s="71"/>
      <c r="B458" s="57"/>
      <c r="I458" s="59"/>
      <c r="M458" s="87">
        <f t="shared" si="26"/>
        <v>41245.0625</v>
      </c>
      <c r="N458" s="88">
        <f t="shared" si="27"/>
        <v>1.8949901636755584E-7</v>
      </c>
      <c r="O458" s="89">
        <f t="shared" si="28"/>
        <v>1.2212453270876722E-15</v>
      </c>
    </row>
    <row r="459" spans="1:15" x14ac:dyDescent="0.3">
      <c r="A459" s="71"/>
      <c r="B459" s="57"/>
      <c r="I459" s="59"/>
      <c r="M459" s="87">
        <f t="shared" si="26"/>
        <v>41363.75</v>
      </c>
      <c r="N459" s="88">
        <f t="shared" si="27"/>
        <v>1.8170376048232129E-7</v>
      </c>
      <c r="O459" s="89">
        <f t="shared" si="28"/>
        <v>1.2212453270876722E-15</v>
      </c>
    </row>
    <row r="460" spans="1:15" x14ac:dyDescent="0.3">
      <c r="A460" s="71"/>
      <c r="B460" s="57"/>
      <c r="I460" s="59"/>
      <c r="M460" s="87">
        <f t="shared" si="26"/>
        <v>41482.4375</v>
      </c>
      <c r="N460" s="88">
        <f t="shared" si="27"/>
        <v>1.7424242093611042E-7</v>
      </c>
      <c r="O460" s="89">
        <f t="shared" si="28"/>
        <v>1.2212453270876722E-15</v>
      </c>
    </row>
    <row r="461" spans="1:15" x14ac:dyDescent="0.3">
      <c r="A461" s="71"/>
      <c r="B461" s="57"/>
      <c r="I461" s="59"/>
      <c r="M461" s="87">
        <f t="shared" si="26"/>
        <v>41601.125</v>
      </c>
      <c r="N461" s="88">
        <f t="shared" si="27"/>
        <v>1.6710016692567109E-7</v>
      </c>
      <c r="O461" s="89">
        <f t="shared" si="28"/>
        <v>1.1102230246251565E-15</v>
      </c>
    </row>
    <row r="462" spans="1:15" x14ac:dyDescent="0.3">
      <c r="A462" s="71"/>
      <c r="B462" s="57"/>
      <c r="I462" s="59"/>
      <c r="M462" s="87">
        <f t="shared" si="26"/>
        <v>41719.8125</v>
      </c>
      <c r="N462" s="88">
        <f t="shared" si="27"/>
        <v>1.6026284843650984E-7</v>
      </c>
      <c r="O462" s="89">
        <f t="shared" si="28"/>
        <v>1.1102230246251565E-15</v>
      </c>
    </row>
    <row r="463" spans="1:15" x14ac:dyDescent="0.3">
      <c r="A463" s="71"/>
      <c r="B463" s="57"/>
      <c r="I463" s="59"/>
      <c r="M463" s="87">
        <f t="shared" si="26"/>
        <v>41838.5</v>
      </c>
      <c r="N463" s="88">
        <f t="shared" si="27"/>
        <v>1.5371696293620118E-7</v>
      </c>
      <c r="O463" s="89">
        <f t="shared" si="28"/>
        <v>9.9920072216264089E-16</v>
      </c>
    </row>
    <row r="464" spans="1:15" x14ac:dyDescent="0.3">
      <c r="A464" s="71"/>
      <c r="B464" s="57"/>
      <c r="I464" s="59"/>
      <c r="M464" s="87">
        <f t="shared" si="26"/>
        <v>41957.1875</v>
      </c>
      <c r="N464" s="88">
        <f t="shared" si="27"/>
        <v>1.4744962573143283E-7</v>
      </c>
      <c r="O464" s="89">
        <f t="shared" si="28"/>
        <v>8.8817841970012523E-16</v>
      </c>
    </row>
    <row r="465" spans="1:15" x14ac:dyDescent="0.3">
      <c r="A465" s="71"/>
      <c r="B465" s="57"/>
      <c r="I465" s="59"/>
      <c r="M465" s="87">
        <f t="shared" si="26"/>
        <v>42075.875</v>
      </c>
      <c r="N465" s="88">
        <f t="shared" si="27"/>
        <v>1.4144854054709555E-7</v>
      </c>
      <c r="O465" s="89">
        <f t="shared" si="28"/>
        <v>8.8817841970012523E-16</v>
      </c>
    </row>
    <row r="466" spans="1:15" x14ac:dyDescent="0.3">
      <c r="A466" s="71"/>
      <c r="B466" s="57"/>
      <c r="I466" s="59"/>
      <c r="M466" s="87">
        <f t="shared" si="26"/>
        <v>42194.5625</v>
      </c>
      <c r="N466" s="88">
        <f t="shared" si="27"/>
        <v>1.3570197143764062E-7</v>
      </c>
      <c r="O466" s="89">
        <f t="shared" si="28"/>
        <v>8.8817841970012523E-16</v>
      </c>
    </row>
    <row r="467" spans="1:15" x14ac:dyDescent="0.3">
      <c r="A467" s="71"/>
      <c r="B467" s="57"/>
      <c r="I467" s="59"/>
      <c r="M467" s="87">
        <f t="shared" si="26"/>
        <v>42313.25</v>
      </c>
      <c r="N467" s="88">
        <f t="shared" si="27"/>
        <v>1.3019871780706183E-7</v>
      </c>
      <c r="O467" s="89">
        <f t="shared" si="28"/>
        <v>8.8817841970012523E-16</v>
      </c>
    </row>
    <row r="468" spans="1:15" x14ac:dyDescent="0.3">
      <c r="A468" s="71"/>
      <c r="B468" s="57"/>
      <c r="I468" s="59"/>
      <c r="M468" s="87">
        <f t="shared" ref="M468:M520" si="29">M467+$E$21</f>
        <v>42431.9375</v>
      </c>
      <c r="N468" s="88">
        <f t="shared" ref="N468:N519" si="30">_xlfn.T.DIST((M469-D$6)/D$11,D$12-1,1)-_xlfn.T.DIST((M467-D$6)/D$11,D$12-1,1)</f>
        <v>1.2492808787456511E-7</v>
      </c>
      <c r="O468" s="89">
        <f t="shared" ref="O468:O519" si="31">_xlfn.T.DIST((M469-D$6)/D$8,D$12-1,1)-_xlfn.T.DIST((M467-D$6)/D$8,D$12-1,1)</f>
        <v>0</v>
      </c>
    </row>
    <row r="469" spans="1:15" x14ac:dyDescent="0.3">
      <c r="A469" s="71"/>
      <c r="B469" s="57"/>
      <c r="I469" s="59"/>
      <c r="M469" s="87">
        <f t="shared" si="29"/>
        <v>42550.625</v>
      </c>
      <c r="N469" s="88">
        <f t="shared" si="30"/>
        <v>1.1987987547090739E-7</v>
      </c>
      <c r="O469" s="89">
        <f t="shared" si="31"/>
        <v>0</v>
      </c>
    </row>
    <row r="470" spans="1:15" x14ac:dyDescent="0.3">
      <c r="A470" s="71"/>
      <c r="B470" s="57"/>
      <c r="I470" s="59"/>
      <c r="M470" s="87">
        <f t="shared" si="29"/>
        <v>42669.3125</v>
      </c>
      <c r="N470" s="88">
        <f t="shared" si="30"/>
        <v>1.1504433783393608E-7</v>
      </c>
      <c r="O470" s="89">
        <f t="shared" si="31"/>
        <v>0</v>
      </c>
    </row>
    <row r="471" spans="1:15" x14ac:dyDescent="0.3">
      <c r="A471" s="71"/>
      <c r="B471" s="57"/>
      <c r="I471" s="59"/>
      <c r="M471" s="87">
        <f t="shared" si="29"/>
        <v>42788</v>
      </c>
      <c r="N471" s="88">
        <f t="shared" si="30"/>
        <v>1.1041217273799475E-7</v>
      </c>
      <c r="O471" s="89">
        <f t="shared" si="31"/>
        <v>0</v>
      </c>
    </row>
    <row r="472" spans="1:15" x14ac:dyDescent="0.3">
      <c r="A472" s="71"/>
      <c r="B472" s="57"/>
      <c r="I472" s="59"/>
      <c r="M472" s="87">
        <f t="shared" si="29"/>
        <v>42906.6875</v>
      </c>
      <c r="N472" s="88">
        <f t="shared" si="30"/>
        <v>1.0597449895399791E-7</v>
      </c>
      <c r="O472" s="89">
        <f t="shared" si="31"/>
        <v>0</v>
      </c>
    </row>
    <row r="473" spans="1:15" x14ac:dyDescent="0.3">
      <c r="A473" s="71"/>
      <c r="B473" s="57"/>
      <c r="I473" s="59"/>
      <c r="M473" s="87">
        <f t="shared" si="29"/>
        <v>43025.375</v>
      </c>
      <c r="N473" s="88">
        <f t="shared" si="30"/>
        <v>1.0172283670950577E-7</v>
      </c>
      <c r="O473" s="89">
        <f t="shared" si="31"/>
        <v>0</v>
      </c>
    </row>
    <row r="474" spans="1:15" x14ac:dyDescent="0.3">
      <c r="A474" s="71"/>
      <c r="B474" s="57"/>
      <c r="I474" s="59"/>
      <c r="M474" s="87">
        <f t="shared" si="29"/>
        <v>43144.0625</v>
      </c>
      <c r="N474" s="88">
        <f t="shared" si="30"/>
        <v>9.7649088259821326E-8</v>
      </c>
      <c r="O474" s="89">
        <f t="shared" si="31"/>
        <v>0</v>
      </c>
    </row>
    <row r="475" spans="1:15" x14ac:dyDescent="0.3">
      <c r="A475" s="71"/>
      <c r="B475" s="57"/>
      <c r="I475" s="59"/>
      <c r="M475" s="87">
        <f t="shared" si="29"/>
        <v>43262.75</v>
      </c>
      <c r="N475" s="88">
        <f t="shared" si="30"/>
        <v>9.3745520457488851E-8</v>
      </c>
      <c r="O475" s="89">
        <f t="shared" si="31"/>
        <v>0</v>
      </c>
    </row>
    <row r="476" spans="1:15" x14ac:dyDescent="0.3">
      <c r="A476" s="71"/>
      <c r="B476" s="57"/>
      <c r="I476" s="59"/>
      <c r="M476" s="87">
        <f t="shared" si="29"/>
        <v>43381.4375</v>
      </c>
      <c r="N476" s="88">
        <f t="shared" si="30"/>
        <v>9.0004748098948539E-8</v>
      </c>
      <c r="O476" s="89">
        <f t="shared" si="31"/>
        <v>0</v>
      </c>
    </row>
    <row r="477" spans="1:15" x14ac:dyDescent="0.3">
      <c r="A477" s="71"/>
      <c r="B477" s="57"/>
      <c r="I477" s="59"/>
      <c r="M477" s="87">
        <f t="shared" si="29"/>
        <v>43500.125</v>
      </c>
      <c r="N477" s="88">
        <f t="shared" si="30"/>
        <v>8.6419717715280342E-8</v>
      </c>
      <c r="O477" s="89">
        <f t="shared" si="31"/>
        <v>0</v>
      </c>
    </row>
    <row r="478" spans="1:15" x14ac:dyDescent="0.3">
      <c r="A478" s="71"/>
      <c r="B478" s="57"/>
      <c r="I478" s="59"/>
      <c r="M478" s="87">
        <f t="shared" si="29"/>
        <v>43618.8125</v>
      </c>
      <c r="N478" s="88">
        <f t="shared" si="30"/>
        <v>8.2983691807037019E-8</v>
      </c>
      <c r="O478" s="89">
        <f t="shared" si="31"/>
        <v>0</v>
      </c>
    </row>
    <row r="479" spans="1:15" x14ac:dyDescent="0.3">
      <c r="A479" s="71"/>
      <c r="B479" s="57"/>
      <c r="I479" s="59"/>
      <c r="M479" s="87">
        <f t="shared" si="29"/>
        <v>43737.5</v>
      </c>
      <c r="N479" s="88">
        <f t="shared" si="30"/>
        <v>7.969023452236712E-8</v>
      </c>
      <c r="O479" s="89">
        <f t="shared" si="31"/>
        <v>0</v>
      </c>
    </row>
    <row r="480" spans="1:15" x14ac:dyDescent="0.3">
      <c r="A480" s="71"/>
      <c r="B480" s="57"/>
      <c r="I480" s="59"/>
      <c r="M480" s="87">
        <f t="shared" si="29"/>
        <v>43856.1875</v>
      </c>
      <c r="N480" s="88">
        <f t="shared" si="30"/>
        <v>7.653319822331639E-8</v>
      </c>
      <c r="O480" s="89">
        <f t="shared" si="31"/>
        <v>0</v>
      </c>
    </row>
    <row r="481" spans="1:15" x14ac:dyDescent="0.3">
      <c r="A481" s="71"/>
      <c r="B481" s="57"/>
      <c r="I481" s="59"/>
      <c r="M481" s="87">
        <f t="shared" si="29"/>
        <v>43974.875</v>
      </c>
      <c r="N481" s="88">
        <f t="shared" si="30"/>
        <v>7.3506709163950745E-8</v>
      </c>
      <c r="O481" s="89">
        <f t="shared" si="31"/>
        <v>0</v>
      </c>
    </row>
    <row r="482" spans="1:15" x14ac:dyDescent="0.3">
      <c r="A482" s="71"/>
      <c r="B482" s="57"/>
      <c r="I482" s="59"/>
      <c r="M482" s="87">
        <f t="shared" si="29"/>
        <v>44093.5625</v>
      </c>
      <c r="N482" s="88">
        <f t="shared" si="30"/>
        <v>7.0605155721992219E-8</v>
      </c>
      <c r="O482" s="89">
        <f t="shared" si="31"/>
        <v>0</v>
      </c>
    </row>
    <row r="483" spans="1:15" x14ac:dyDescent="0.3">
      <c r="A483" s="71"/>
      <c r="B483" s="57"/>
      <c r="I483" s="59"/>
      <c r="M483" s="87">
        <f t="shared" si="29"/>
        <v>44212.25</v>
      </c>
      <c r="N483" s="88">
        <f t="shared" si="30"/>
        <v>6.7823176186365686E-8</v>
      </c>
      <c r="O483" s="89">
        <f t="shared" si="31"/>
        <v>0</v>
      </c>
    </row>
    <row r="484" spans="1:15" x14ac:dyDescent="0.3">
      <c r="A484" s="71"/>
      <c r="B484" s="57"/>
      <c r="I484" s="59"/>
      <c r="M484" s="87">
        <f t="shared" si="29"/>
        <v>44330.9375</v>
      </c>
      <c r="N484" s="88">
        <f t="shared" si="30"/>
        <v>6.5155646766790198E-8</v>
      </c>
      <c r="O484" s="89">
        <f t="shared" si="31"/>
        <v>0</v>
      </c>
    </row>
    <row r="485" spans="1:15" x14ac:dyDescent="0.3">
      <c r="A485" s="71"/>
      <c r="B485" s="57"/>
      <c r="I485" s="59"/>
      <c r="M485" s="87">
        <f t="shared" si="29"/>
        <v>44449.625</v>
      </c>
      <c r="N485" s="88">
        <f t="shared" si="30"/>
        <v>6.2597671268704858E-8</v>
      </c>
      <c r="O485" s="89">
        <f t="shared" si="31"/>
        <v>0</v>
      </c>
    </row>
    <row r="486" spans="1:15" x14ac:dyDescent="0.3">
      <c r="A486" s="71"/>
      <c r="B486" s="57"/>
      <c r="I486" s="59"/>
      <c r="M486" s="87">
        <f t="shared" si="29"/>
        <v>44568.3125</v>
      </c>
      <c r="N486" s="88">
        <f t="shared" si="30"/>
        <v>6.014457065717238E-8</v>
      </c>
      <c r="O486" s="89">
        <f t="shared" si="31"/>
        <v>0</v>
      </c>
    </row>
    <row r="487" spans="1:15" x14ac:dyDescent="0.3">
      <c r="A487" s="71"/>
      <c r="B487" s="57"/>
      <c r="I487" s="59"/>
      <c r="M487" s="87">
        <f t="shared" si="29"/>
        <v>44687</v>
      </c>
      <c r="N487" s="88">
        <f t="shared" si="30"/>
        <v>5.7791872620782669E-8</v>
      </c>
      <c r="O487" s="89">
        <f t="shared" si="31"/>
        <v>0</v>
      </c>
    </row>
    <row r="488" spans="1:15" x14ac:dyDescent="0.3">
      <c r="A488" s="71"/>
      <c r="B488" s="57"/>
      <c r="I488" s="59"/>
      <c r="M488" s="87">
        <f t="shared" si="29"/>
        <v>44805.6875</v>
      </c>
      <c r="N488" s="88">
        <f t="shared" si="30"/>
        <v>5.5535302578846313E-8</v>
      </c>
      <c r="O488" s="89">
        <f t="shared" si="31"/>
        <v>0</v>
      </c>
    </row>
    <row r="489" spans="1:15" x14ac:dyDescent="0.3">
      <c r="A489" s="71"/>
      <c r="B489" s="57"/>
      <c r="I489" s="59"/>
      <c r="M489" s="87">
        <f t="shared" si="29"/>
        <v>44924.375</v>
      </c>
      <c r="N489" s="88">
        <f t="shared" si="30"/>
        <v>5.3370774688588085E-8</v>
      </c>
      <c r="O489" s="89">
        <f t="shared" si="31"/>
        <v>0</v>
      </c>
    </row>
    <row r="490" spans="1:15" x14ac:dyDescent="0.3">
      <c r="A490" s="71"/>
      <c r="B490" s="57"/>
      <c r="I490" s="59"/>
      <c r="M490" s="87">
        <f t="shared" si="29"/>
        <v>45043.0625</v>
      </c>
      <c r="N490" s="88">
        <f t="shared" si="30"/>
        <v>5.1294382852340448E-8</v>
      </c>
      <c r="O490" s="89">
        <f t="shared" si="31"/>
        <v>0</v>
      </c>
    </row>
    <row r="491" spans="1:15" x14ac:dyDescent="0.3">
      <c r="A491" s="71"/>
      <c r="B491" s="57"/>
      <c r="I491" s="59"/>
      <c r="M491" s="87">
        <f t="shared" si="29"/>
        <v>45161.75</v>
      </c>
      <c r="N491" s="88">
        <f t="shared" si="30"/>
        <v>4.9302393057004679E-8</v>
      </c>
      <c r="O491" s="89">
        <f t="shared" si="31"/>
        <v>0</v>
      </c>
    </row>
    <row r="492" spans="1:15" x14ac:dyDescent="0.3">
      <c r="A492" s="71"/>
      <c r="B492" s="57"/>
      <c r="I492" s="59"/>
      <c r="M492" s="87">
        <f t="shared" si="29"/>
        <v>45280.4375</v>
      </c>
      <c r="N492" s="88">
        <f t="shared" si="30"/>
        <v>4.7391235047378188E-8</v>
      </c>
      <c r="O492" s="89">
        <f t="shared" si="31"/>
        <v>0</v>
      </c>
    </row>
    <row r="493" spans="1:15" x14ac:dyDescent="0.3">
      <c r="A493" s="71"/>
      <c r="B493" s="57"/>
      <c r="I493" s="59"/>
      <c r="M493" s="87">
        <f t="shared" si="29"/>
        <v>45399.125</v>
      </c>
      <c r="N493" s="88">
        <f t="shared" si="30"/>
        <v>4.555749510970486E-8</v>
      </c>
      <c r="O493" s="89">
        <f t="shared" si="31"/>
        <v>0</v>
      </c>
    </row>
    <row r="494" spans="1:15" x14ac:dyDescent="0.3">
      <c r="A494" s="71"/>
      <c r="B494" s="57"/>
      <c r="I494" s="59"/>
      <c r="M494" s="87">
        <f t="shared" si="29"/>
        <v>45517.8125</v>
      </c>
      <c r="N494" s="88">
        <f t="shared" si="30"/>
        <v>4.3797908966247689E-8</v>
      </c>
      <c r="O494" s="89">
        <f t="shared" si="31"/>
        <v>0</v>
      </c>
    </row>
    <row r="495" spans="1:15" x14ac:dyDescent="0.3">
      <c r="A495" s="71"/>
      <c r="B495" s="57"/>
      <c r="I495" s="59"/>
      <c r="M495" s="87">
        <f t="shared" si="29"/>
        <v>45636.5</v>
      </c>
      <c r="N495" s="88">
        <f t="shared" si="30"/>
        <v>4.2109355447017549E-8</v>
      </c>
      <c r="O495" s="89">
        <f t="shared" si="31"/>
        <v>0</v>
      </c>
    </row>
    <row r="496" spans="1:15" x14ac:dyDescent="0.3">
      <c r="A496" s="71"/>
      <c r="B496" s="57"/>
      <c r="I496" s="59"/>
      <c r="M496" s="87">
        <f t="shared" si="29"/>
        <v>45755.1875</v>
      </c>
      <c r="N496" s="88">
        <f t="shared" si="30"/>
        <v>4.0488849495368129E-8</v>
      </c>
      <c r="O496" s="89">
        <f t="shared" si="31"/>
        <v>0</v>
      </c>
    </row>
    <row r="497" spans="1:15" x14ac:dyDescent="0.3">
      <c r="A497" s="71"/>
      <c r="B497" s="57"/>
      <c r="I497" s="59"/>
      <c r="M497" s="87">
        <f t="shared" si="29"/>
        <v>45873.875</v>
      </c>
      <c r="N497" s="88">
        <f t="shared" si="30"/>
        <v>3.8933535728702395E-8</v>
      </c>
      <c r="O497" s="89">
        <f t="shared" si="31"/>
        <v>0</v>
      </c>
    </row>
    <row r="498" spans="1:15" x14ac:dyDescent="0.3">
      <c r="A498" s="71"/>
      <c r="B498" s="57"/>
      <c r="I498" s="59"/>
      <c r="M498" s="87">
        <f t="shared" si="29"/>
        <v>45992.5625</v>
      </c>
      <c r="N498" s="88">
        <f t="shared" si="30"/>
        <v>3.7440683331446678E-8</v>
      </c>
      <c r="O498" s="89">
        <f t="shared" si="31"/>
        <v>0</v>
      </c>
    </row>
    <row r="499" spans="1:15" x14ac:dyDescent="0.3">
      <c r="A499" s="71"/>
      <c r="B499" s="57"/>
      <c r="I499" s="59"/>
      <c r="M499" s="87">
        <f t="shared" si="29"/>
        <v>46111.25</v>
      </c>
      <c r="N499" s="88">
        <f t="shared" si="30"/>
        <v>3.6007680281890941E-8</v>
      </c>
      <c r="O499" s="89">
        <f t="shared" si="31"/>
        <v>0</v>
      </c>
    </row>
    <row r="500" spans="1:15" x14ac:dyDescent="0.3">
      <c r="A500" s="71"/>
      <c r="B500" s="57"/>
      <c r="I500" s="59"/>
      <c r="M500" s="87">
        <f t="shared" si="29"/>
        <v>46229.9375</v>
      </c>
      <c r="N500" s="88">
        <f t="shared" si="30"/>
        <v>3.4632027801073662E-8</v>
      </c>
      <c r="O500" s="89">
        <f t="shared" si="31"/>
        <v>0</v>
      </c>
    </row>
    <row r="501" spans="1:15" x14ac:dyDescent="0.3">
      <c r="A501" s="71"/>
      <c r="B501" s="57"/>
      <c r="I501" s="59"/>
      <c r="M501" s="87">
        <f t="shared" si="29"/>
        <v>46348.625</v>
      </c>
      <c r="N501" s="88">
        <f t="shared" si="30"/>
        <v>3.3311335356778216E-8</v>
      </c>
      <c r="O501" s="89">
        <f t="shared" si="31"/>
        <v>0</v>
      </c>
    </row>
    <row r="502" spans="1:15" x14ac:dyDescent="0.3">
      <c r="A502" s="71"/>
      <c r="B502" s="57"/>
      <c r="I502" s="59"/>
      <c r="M502" s="87">
        <f t="shared" si="29"/>
        <v>46467.3125</v>
      </c>
      <c r="N502" s="88">
        <f t="shared" si="30"/>
        <v>3.2043315778551573E-8</v>
      </c>
      <c r="O502" s="89">
        <f t="shared" si="31"/>
        <v>0</v>
      </c>
    </row>
    <row r="503" spans="1:15" x14ac:dyDescent="0.3">
      <c r="A503" s="71"/>
      <c r="B503" s="57"/>
      <c r="I503" s="59"/>
      <c r="M503" s="87">
        <f t="shared" si="29"/>
        <v>46586</v>
      </c>
      <c r="N503" s="88">
        <f t="shared" si="30"/>
        <v>3.0825780594767593E-8</v>
      </c>
      <c r="O503" s="89">
        <f t="shared" si="31"/>
        <v>0</v>
      </c>
    </row>
    <row r="504" spans="1:15" x14ac:dyDescent="0.3">
      <c r="A504" s="71"/>
      <c r="B504" s="57"/>
      <c r="I504" s="59"/>
      <c r="M504" s="87">
        <f t="shared" si="29"/>
        <v>46704.6875</v>
      </c>
      <c r="N504" s="88">
        <f t="shared" si="30"/>
        <v>2.9656635813779531E-8</v>
      </c>
      <c r="O504" s="89">
        <f t="shared" si="31"/>
        <v>0</v>
      </c>
    </row>
    <row r="505" spans="1:15" x14ac:dyDescent="0.3">
      <c r="A505" s="71"/>
      <c r="B505" s="57"/>
      <c r="I505" s="59"/>
      <c r="M505" s="87">
        <f t="shared" si="29"/>
        <v>46823.375</v>
      </c>
      <c r="N505" s="88">
        <f t="shared" si="30"/>
        <v>2.8533877594050239E-8</v>
      </c>
      <c r="O505" s="89">
        <f t="shared" si="31"/>
        <v>0</v>
      </c>
    </row>
    <row r="506" spans="1:15" x14ac:dyDescent="0.3">
      <c r="A506" s="71"/>
      <c r="B506" s="57"/>
      <c r="I506" s="59"/>
      <c r="M506" s="87">
        <f t="shared" si="29"/>
        <v>46942.0625</v>
      </c>
      <c r="N506" s="88">
        <f t="shared" si="30"/>
        <v>2.7455588247349283E-8</v>
      </c>
      <c r="O506" s="89">
        <f t="shared" si="31"/>
        <v>0</v>
      </c>
    </row>
    <row r="507" spans="1:15" x14ac:dyDescent="0.3">
      <c r="A507" s="71"/>
      <c r="B507" s="57"/>
      <c r="I507" s="59"/>
      <c r="M507" s="87">
        <f t="shared" si="29"/>
        <v>47060.75</v>
      </c>
      <c r="N507" s="88">
        <f t="shared" si="30"/>
        <v>2.6419932352972353E-8</v>
      </c>
      <c r="O507" s="89">
        <f t="shared" si="31"/>
        <v>0</v>
      </c>
    </row>
    <row r="508" spans="1:15" x14ac:dyDescent="0.3">
      <c r="A508" s="71"/>
      <c r="B508" s="57"/>
      <c r="I508" s="59"/>
      <c r="M508" s="87">
        <f t="shared" si="29"/>
        <v>47179.4375</v>
      </c>
      <c r="N508" s="88">
        <f t="shared" si="30"/>
        <v>2.5425153205027584E-8</v>
      </c>
      <c r="O508" s="89">
        <f t="shared" si="31"/>
        <v>0</v>
      </c>
    </row>
    <row r="509" spans="1:15" x14ac:dyDescent="0.3">
      <c r="A509" s="71"/>
      <c r="B509" s="57"/>
      <c r="I509" s="59"/>
      <c r="M509" s="87">
        <f t="shared" si="29"/>
        <v>47298.125</v>
      </c>
      <c r="N509" s="88">
        <f t="shared" si="30"/>
        <v>2.4469569148699577E-8</v>
      </c>
      <c r="O509" s="89">
        <f t="shared" si="31"/>
        <v>0</v>
      </c>
    </row>
    <row r="510" spans="1:15" x14ac:dyDescent="0.3">
      <c r="A510" s="71"/>
      <c r="B510" s="57"/>
      <c r="I510" s="59"/>
      <c r="M510" s="87">
        <f t="shared" si="29"/>
        <v>47416.8125</v>
      </c>
      <c r="N510" s="88">
        <f t="shared" si="30"/>
        <v>2.3551570471624927E-8</v>
      </c>
      <c r="O510" s="89">
        <f t="shared" si="31"/>
        <v>0</v>
      </c>
    </row>
    <row r="511" spans="1:15" x14ac:dyDescent="0.3">
      <c r="A511" s="71"/>
      <c r="B511" s="57"/>
      <c r="I511" s="59"/>
      <c r="M511" s="87">
        <f t="shared" si="29"/>
        <v>47535.5</v>
      </c>
      <c r="N511" s="88">
        <f t="shared" si="30"/>
        <v>2.2669616184245456E-8</v>
      </c>
      <c r="O511" s="89">
        <f t="shared" si="31"/>
        <v>0</v>
      </c>
    </row>
    <row r="512" spans="1:15" x14ac:dyDescent="0.3">
      <c r="A512" s="71"/>
      <c r="B512" s="57"/>
      <c r="I512" s="59"/>
      <c r="M512" s="87">
        <f t="shared" si="29"/>
        <v>47654.1875</v>
      </c>
      <c r="N512" s="88">
        <f t="shared" si="30"/>
        <v>2.1822230689139133E-8</v>
      </c>
      <c r="O512" s="89">
        <f t="shared" si="31"/>
        <v>0</v>
      </c>
    </row>
    <row r="513" spans="1:15" x14ac:dyDescent="0.3">
      <c r="A513" s="71"/>
      <c r="B513" s="57"/>
      <c r="I513" s="59"/>
      <c r="M513" s="87">
        <f t="shared" si="29"/>
        <v>47772.875</v>
      </c>
      <c r="N513" s="88">
        <f t="shared" si="30"/>
        <v>2.1008001449551728E-8</v>
      </c>
      <c r="O513" s="89">
        <f t="shared" si="31"/>
        <v>0</v>
      </c>
    </row>
    <row r="514" spans="1:15" x14ac:dyDescent="0.3">
      <c r="A514" s="71"/>
      <c r="B514" s="57"/>
      <c r="I514" s="59"/>
      <c r="M514" s="87">
        <f t="shared" si="29"/>
        <v>47891.5625</v>
      </c>
      <c r="N514" s="88">
        <f t="shared" si="30"/>
        <v>2.0225575547705432E-8</v>
      </c>
      <c r="O514" s="89">
        <f t="shared" si="31"/>
        <v>0</v>
      </c>
    </row>
    <row r="515" spans="1:15" x14ac:dyDescent="0.3">
      <c r="A515" s="71"/>
      <c r="B515" s="57"/>
      <c r="I515" s="59"/>
      <c r="M515" s="87">
        <f t="shared" si="29"/>
        <v>48010.25</v>
      </c>
      <c r="N515" s="88">
        <f t="shared" si="30"/>
        <v>1.9473657686397416E-8</v>
      </c>
      <c r="O515" s="89">
        <f t="shared" si="31"/>
        <v>0</v>
      </c>
    </row>
    <row r="516" spans="1:15" x14ac:dyDescent="0.3">
      <c r="A516" s="71"/>
      <c r="B516" s="57"/>
      <c r="I516" s="59"/>
      <c r="M516" s="87">
        <f t="shared" si="29"/>
        <v>48128.9375</v>
      </c>
      <c r="N516" s="88">
        <f t="shared" si="30"/>
        <v>1.8751007302419964E-8</v>
      </c>
      <c r="O516" s="89">
        <f t="shared" si="31"/>
        <v>0</v>
      </c>
    </row>
    <row r="517" spans="1:15" x14ac:dyDescent="0.3">
      <c r="A517" s="71"/>
      <c r="B517" s="57"/>
      <c r="I517" s="59"/>
      <c r="M517" s="87">
        <f t="shared" si="29"/>
        <v>48247.625</v>
      </c>
      <c r="N517" s="88">
        <f t="shared" si="30"/>
        <v>1.8056436346114424E-8</v>
      </c>
      <c r="O517" s="89">
        <f t="shared" si="31"/>
        <v>0</v>
      </c>
    </row>
    <row r="518" spans="1:15" x14ac:dyDescent="0.3">
      <c r="A518" s="71"/>
      <c r="B518" s="57"/>
      <c r="I518" s="59"/>
      <c r="M518" s="87">
        <f t="shared" si="29"/>
        <v>48366.3125</v>
      </c>
      <c r="N518" s="88">
        <f t="shared" si="30"/>
        <v>1.7388806727858253E-8</v>
      </c>
      <c r="O518" s="89">
        <f t="shared" si="31"/>
        <v>0</v>
      </c>
    </row>
    <row r="519" spans="1:15" ht="15" thickBot="1" x14ac:dyDescent="0.35">
      <c r="A519" s="72"/>
      <c r="B519" s="73"/>
      <c r="C519" s="74"/>
      <c r="D519" s="30"/>
      <c r="E519" s="30"/>
      <c r="F519" s="34"/>
      <c r="G519" s="30"/>
      <c r="H519" s="30"/>
      <c r="I519" s="75"/>
      <c r="J519" s="30"/>
      <c r="K519" s="34"/>
      <c r="L519" s="34"/>
      <c r="M519" s="90">
        <f t="shared" si="29"/>
        <v>48485</v>
      </c>
      <c r="N519" s="91">
        <f t="shared" si="30"/>
        <v>1.6747028097618966E-8</v>
      </c>
      <c r="O519" s="92">
        <f t="shared" si="31"/>
        <v>0</v>
      </c>
    </row>
    <row r="520" spans="1:15" ht="15" thickBot="1" x14ac:dyDescent="0.35">
      <c r="A520" s="57"/>
      <c r="B520" s="57"/>
      <c r="M520" s="76">
        <f t="shared" si="29"/>
        <v>48603.6875</v>
      </c>
      <c r="N520" s="77"/>
      <c r="O520" s="78"/>
    </row>
    <row r="521" spans="1:15" x14ac:dyDescent="0.3">
      <c r="A521" s="57"/>
      <c r="B521" s="57"/>
    </row>
    <row r="522" spans="1:15" x14ac:dyDescent="0.3">
      <c r="A522" s="57"/>
      <c r="B522" s="57"/>
    </row>
    <row r="523" spans="1:15" x14ac:dyDescent="0.3">
      <c r="A523" s="57"/>
      <c r="B523" s="57"/>
    </row>
    <row r="524" spans="1:15" x14ac:dyDescent="0.3">
      <c r="A524" s="57"/>
      <c r="B524" s="57"/>
    </row>
    <row r="525" spans="1:15" x14ac:dyDescent="0.3">
      <c r="A525" s="57"/>
      <c r="B525" s="57"/>
    </row>
    <row r="526" spans="1:15" x14ac:dyDescent="0.3">
      <c r="A526" s="57"/>
      <c r="B526" s="57"/>
    </row>
    <row r="527" spans="1:15" x14ac:dyDescent="0.3">
      <c r="A527" s="57"/>
      <c r="B527" s="57"/>
    </row>
    <row r="528" spans="1:15" x14ac:dyDescent="0.3">
      <c r="A528" s="57"/>
      <c r="B528" s="57"/>
    </row>
    <row r="529" spans="1:2" x14ac:dyDescent="0.3">
      <c r="A529" s="57"/>
      <c r="B529" s="57"/>
    </row>
    <row r="530" spans="1:2" x14ac:dyDescent="0.3">
      <c r="A530" s="57"/>
      <c r="B530" s="57"/>
    </row>
    <row r="531" spans="1:2" x14ac:dyDescent="0.3">
      <c r="A531" s="57"/>
      <c r="B531" s="57"/>
    </row>
    <row r="532" spans="1:2" x14ac:dyDescent="0.3">
      <c r="A532" s="57"/>
      <c r="B532" s="57"/>
    </row>
    <row r="533" spans="1:2" x14ac:dyDescent="0.3">
      <c r="A533" s="57"/>
      <c r="B533" s="57"/>
    </row>
    <row r="534" spans="1:2" x14ac:dyDescent="0.3">
      <c r="A534" s="57"/>
      <c r="B534" s="57"/>
    </row>
    <row r="535" spans="1:2" x14ac:dyDescent="0.3">
      <c r="A535" s="57"/>
      <c r="B535" s="57"/>
    </row>
    <row r="536" spans="1:2" x14ac:dyDescent="0.3">
      <c r="A536" s="57"/>
      <c r="B536" s="57"/>
    </row>
    <row r="537" spans="1:2" x14ac:dyDescent="0.3">
      <c r="A537" s="57"/>
      <c r="B537" s="57"/>
    </row>
    <row r="538" spans="1:2" x14ac:dyDescent="0.3">
      <c r="A538" s="57"/>
      <c r="B538" s="57"/>
    </row>
    <row r="539" spans="1:2" x14ac:dyDescent="0.3">
      <c r="A539" s="57"/>
      <c r="B539" s="57"/>
    </row>
    <row r="540" spans="1:2" x14ac:dyDescent="0.3">
      <c r="A540" s="57"/>
      <c r="B540" s="57"/>
    </row>
    <row r="541" spans="1:2" x14ac:dyDescent="0.3">
      <c r="A541" s="57"/>
      <c r="B541" s="57"/>
    </row>
    <row r="542" spans="1:2" x14ac:dyDescent="0.3">
      <c r="A542" s="57"/>
      <c r="B542" s="57"/>
    </row>
    <row r="543" spans="1:2" x14ac:dyDescent="0.3">
      <c r="A543" s="57"/>
      <c r="B543" s="57"/>
    </row>
    <row r="544" spans="1:2" x14ac:dyDescent="0.3">
      <c r="A544" s="57"/>
      <c r="B544" s="57"/>
    </row>
    <row r="545" spans="1:2" x14ac:dyDescent="0.3">
      <c r="A545" s="57"/>
      <c r="B545" s="57"/>
    </row>
    <row r="546" spans="1:2" x14ac:dyDescent="0.3">
      <c r="A546" s="57"/>
      <c r="B546" s="57"/>
    </row>
    <row r="547" spans="1:2" x14ac:dyDescent="0.3">
      <c r="A547" s="57"/>
      <c r="B547" s="57"/>
    </row>
    <row r="548" spans="1:2" x14ac:dyDescent="0.3">
      <c r="A548" s="57"/>
      <c r="B548" s="57"/>
    </row>
  </sheetData>
  <mergeCells count="19">
    <mergeCell ref="A1:O1"/>
    <mergeCell ref="A2:C2"/>
    <mergeCell ref="B5:D5"/>
    <mergeCell ref="L5:N5"/>
    <mergeCell ref="B6:C6"/>
    <mergeCell ref="L6:N15"/>
    <mergeCell ref="B7:C7"/>
    <mergeCell ref="B8:C8"/>
    <mergeCell ref="B9:C9"/>
    <mergeCell ref="A18:C18"/>
    <mergeCell ref="D18:E18"/>
    <mergeCell ref="K18:L18"/>
    <mergeCell ref="D2:J2"/>
    <mergeCell ref="B10:C10"/>
    <mergeCell ref="B11:C11"/>
    <mergeCell ref="B12:C12"/>
    <mergeCell ref="B13:D13"/>
    <mergeCell ref="B14:C14"/>
    <mergeCell ref="B15:C15"/>
  </mergeCells>
  <conditionalFormatting sqref="A19:O519">
    <cfRule type="expression" dxfId="0" priority="1">
      <formula>MOD(ROW(),2)=0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194F9-58B0-476B-BB6C-D6A3830C1A80}">
  <sheetPr>
    <tabColor theme="4" tint="0.39997558519241921"/>
  </sheetPr>
  <dimension ref="A1:AF230"/>
  <sheetViews>
    <sheetView showGridLines="0" tabSelected="1" zoomScaleNormal="100" workbookViewId="0">
      <selection sqref="A1:R1"/>
    </sheetView>
  </sheetViews>
  <sheetFormatPr defaultColWidth="8.88671875" defaultRowHeight="14.4" outlineLevelCol="1" x14ac:dyDescent="0.3"/>
  <cols>
    <col min="1" max="1" width="28.88671875" style="100" customWidth="1"/>
    <col min="2" max="2" width="14.6640625" style="100" customWidth="1"/>
    <col min="3" max="3" width="11.109375" style="100" customWidth="1"/>
    <col min="4" max="4" width="15.5546875" style="100" customWidth="1"/>
    <col min="5" max="5" width="16.6640625" style="100" customWidth="1"/>
    <col min="6" max="6" width="11" style="100" customWidth="1"/>
    <col min="7" max="7" width="16.109375" style="100" customWidth="1"/>
    <col min="8" max="11" width="12.77734375" style="100" customWidth="1"/>
    <col min="12" max="18" width="11.6640625" style="100" customWidth="1"/>
    <col min="19" max="19" width="8" style="100" customWidth="1"/>
    <col min="20" max="20" width="24.6640625" style="100" customWidth="1"/>
    <col min="21" max="21" width="23.44140625" style="57" hidden="1" customWidth="1" outlineLevel="1"/>
    <col min="22" max="22" width="11.5546875" style="57" hidden="1" customWidth="1" outlineLevel="1"/>
    <col min="23" max="24" width="9.33203125" style="57" hidden="1" customWidth="1" outlineLevel="1"/>
    <col min="25" max="25" width="11.5546875" style="57" hidden="1" customWidth="1" outlineLevel="1"/>
    <col min="26" max="26" width="21.33203125" style="57" hidden="1" customWidth="1" outlineLevel="1"/>
    <col min="27" max="27" width="24.6640625" style="57" hidden="1" customWidth="1" outlineLevel="1"/>
    <col min="28" max="28" width="21.5546875" style="57" hidden="1" customWidth="1" outlineLevel="1"/>
    <col min="29" max="29" width="15" style="57" hidden="1" customWidth="1" outlineLevel="1"/>
    <col min="30" max="30" width="19.88671875" style="57" hidden="1" customWidth="1" outlineLevel="1"/>
    <col min="31" max="31" width="20.33203125" style="57" hidden="1" customWidth="1" outlineLevel="1"/>
    <col min="32" max="32" width="15" style="100" customWidth="1" collapsed="1"/>
    <col min="33" max="43" width="15" style="100" customWidth="1"/>
    <col min="44" max="16384" width="8.88671875" style="100"/>
  </cols>
  <sheetData>
    <row r="1" spans="1:31" s="95" customFormat="1" ht="42" customHeight="1" thickBot="1" x14ac:dyDescent="0.7">
      <c r="A1" s="165" t="s">
        <v>84</v>
      </c>
      <c r="B1" s="166"/>
      <c r="C1" s="166"/>
      <c r="D1" s="166"/>
      <c r="E1" s="166"/>
      <c r="F1" s="166"/>
      <c r="G1" s="166"/>
      <c r="H1" s="166"/>
      <c r="I1" s="166"/>
      <c r="J1" s="166"/>
      <c r="K1" s="166"/>
      <c r="L1" s="166"/>
      <c r="M1" s="166"/>
      <c r="N1" s="166"/>
      <c r="O1" s="166"/>
      <c r="P1" s="166"/>
      <c r="Q1" s="166"/>
      <c r="R1" s="167"/>
      <c r="T1" s="112" t="s">
        <v>38</v>
      </c>
      <c r="U1" s="178" t="s">
        <v>86</v>
      </c>
      <c r="V1" s="178"/>
      <c r="W1" s="96"/>
      <c r="X1" s="96"/>
      <c r="Y1" s="96"/>
      <c r="Z1" s="96"/>
      <c r="AA1" s="96"/>
      <c r="AB1" s="96"/>
      <c r="AC1" s="96"/>
      <c r="AD1" s="96"/>
      <c r="AE1" s="96"/>
    </row>
    <row r="2" spans="1:31" ht="64.2" customHeight="1" thickBot="1" x14ac:dyDescent="0.35">
      <c r="A2" s="97"/>
      <c r="B2" s="98"/>
      <c r="C2" s="185" t="s">
        <v>87</v>
      </c>
      <c r="D2" s="185"/>
      <c r="E2" s="185"/>
      <c r="F2" s="185"/>
      <c r="G2" s="185"/>
      <c r="H2" s="185"/>
      <c r="I2" s="185"/>
      <c r="J2" s="185"/>
      <c r="K2" s="185"/>
      <c r="L2" s="186"/>
      <c r="M2"/>
      <c r="N2"/>
      <c r="O2"/>
      <c r="P2"/>
      <c r="Q2"/>
      <c r="R2" s="15"/>
      <c r="S2" s="99"/>
      <c r="U2"/>
      <c r="V2"/>
      <c r="W2"/>
      <c r="X2"/>
      <c r="Y2"/>
      <c r="Z2"/>
      <c r="AA2"/>
      <c r="AB2"/>
      <c r="AC2"/>
      <c r="AD2"/>
      <c r="AE2"/>
    </row>
    <row r="3" spans="1:31" ht="20.25" customHeight="1" thickBot="1" x14ac:dyDescent="0.35">
      <c r="A3" s="187"/>
      <c r="B3" s="188"/>
      <c r="C3" s="188"/>
      <c r="D3" s="188"/>
      <c r="E3" s="188"/>
      <c r="F3" s="188"/>
      <c r="G3" s="188"/>
      <c r="H3" s="188"/>
      <c r="I3" s="188"/>
      <c r="J3" s="188"/>
      <c r="K3" s="188"/>
      <c r="L3" s="188"/>
      <c r="M3" s="188"/>
      <c r="N3" s="188"/>
      <c r="O3" s="188"/>
      <c r="P3" s="188"/>
      <c r="Q3" s="188"/>
      <c r="R3" s="101"/>
      <c r="U3"/>
      <c r="V3"/>
      <c r="W3"/>
      <c r="X3"/>
      <c r="Y3"/>
      <c r="Z3"/>
      <c r="AA3"/>
      <c r="AB3"/>
      <c r="AC3"/>
      <c r="AD3"/>
      <c r="AE3"/>
    </row>
    <row r="4" spans="1:31" ht="18" customHeight="1" thickBot="1" x14ac:dyDescent="0.35">
      <c r="A4" s="189" t="s">
        <v>29</v>
      </c>
      <c r="B4" s="190"/>
      <c r="D4" s="191" t="s">
        <v>30</v>
      </c>
      <c r="E4" s="192"/>
      <c r="F4" s="192"/>
      <c r="G4" s="192"/>
      <c r="H4" s="192"/>
      <c r="I4" s="193"/>
      <c r="K4" s="194" t="s">
        <v>31</v>
      </c>
      <c r="L4" s="195"/>
      <c r="M4" s="195"/>
      <c r="N4" s="195"/>
      <c r="O4" s="195"/>
      <c r="P4" s="195"/>
      <c r="Q4" s="196"/>
      <c r="R4" s="102"/>
      <c r="U4"/>
      <c r="V4"/>
      <c r="W4"/>
      <c r="X4"/>
      <c r="Y4"/>
      <c r="Z4"/>
      <c r="AA4"/>
      <c r="AB4"/>
      <c r="AC4"/>
      <c r="AD4"/>
      <c r="AE4"/>
    </row>
    <row r="5" spans="1:31" ht="57.75" customHeight="1" thickBot="1" x14ac:dyDescent="0.35">
      <c r="A5" s="200" t="s">
        <v>32</v>
      </c>
      <c r="B5" s="201"/>
      <c r="D5" s="202" t="s">
        <v>89</v>
      </c>
      <c r="E5" s="203"/>
      <c r="F5" s="203"/>
      <c r="G5" s="203"/>
      <c r="H5" s="203"/>
      <c r="I5" s="204"/>
      <c r="K5" s="202" t="s">
        <v>90</v>
      </c>
      <c r="L5" s="203"/>
      <c r="M5" s="203"/>
      <c r="N5" s="203"/>
      <c r="O5" s="203"/>
      <c r="P5" s="203"/>
      <c r="Q5" s="204"/>
      <c r="R5" s="103"/>
      <c r="U5"/>
      <c r="V5"/>
      <c r="W5"/>
      <c r="X5"/>
      <c r="Y5"/>
      <c r="Z5"/>
      <c r="AA5"/>
      <c r="AB5"/>
      <c r="AC5"/>
      <c r="AD5"/>
      <c r="AE5"/>
    </row>
    <row r="6" spans="1:31" ht="18" customHeight="1" thickBot="1" x14ac:dyDescent="0.35">
      <c r="A6" s="104"/>
      <c r="B6" s="105">
        <v>7</v>
      </c>
      <c r="D6" s="106"/>
      <c r="E6" s="107"/>
      <c r="F6" s="107"/>
      <c r="G6" s="107"/>
      <c r="H6" s="107"/>
      <c r="I6" s="108"/>
      <c r="K6" s="205"/>
      <c r="L6" s="206"/>
      <c r="M6" s="206"/>
      <c r="N6" s="206"/>
      <c r="O6" s="206"/>
      <c r="P6" s="206"/>
      <c r="Q6" s="207"/>
      <c r="R6" s="101"/>
      <c r="U6"/>
      <c r="V6"/>
      <c r="W6"/>
      <c r="X6"/>
      <c r="Y6"/>
      <c r="Z6"/>
      <c r="AA6"/>
      <c r="AB6"/>
      <c r="AC6"/>
      <c r="AD6"/>
      <c r="AE6"/>
    </row>
    <row r="7" spans="1:31" ht="18" customHeight="1" thickBot="1" x14ac:dyDescent="0.35">
      <c r="A7" s="194" t="s">
        <v>33</v>
      </c>
      <c r="B7" s="196"/>
      <c r="D7" s="109"/>
      <c r="I7" s="101"/>
      <c r="K7" s="197"/>
      <c r="L7" s="198"/>
      <c r="M7" s="198"/>
      <c r="N7" s="198"/>
      <c r="O7" s="198"/>
      <c r="P7" s="198"/>
      <c r="Q7" s="199"/>
      <c r="R7" s="101"/>
      <c r="U7"/>
      <c r="V7"/>
      <c r="W7"/>
      <c r="X7"/>
      <c r="Y7"/>
      <c r="Z7"/>
      <c r="AA7"/>
      <c r="AB7"/>
      <c r="AC7"/>
      <c r="AD7"/>
      <c r="AE7"/>
    </row>
    <row r="8" spans="1:31" ht="49.5" customHeight="1" x14ac:dyDescent="0.3">
      <c r="A8" s="200" t="s">
        <v>34</v>
      </c>
      <c r="B8" s="201"/>
      <c r="D8" s="109"/>
      <c r="I8" s="101"/>
      <c r="K8" s="197"/>
      <c r="L8" s="198"/>
      <c r="M8" s="198"/>
      <c r="N8" s="198"/>
      <c r="O8" s="198"/>
      <c r="P8" s="198"/>
      <c r="Q8" s="199"/>
      <c r="R8" s="101"/>
      <c r="U8"/>
      <c r="V8"/>
      <c r="W8"/>
      <c r="X8"/>
      <c r="Y8"/>
      <c r="Z8"/>
      <c r="AA8"/>
      <c r="AB8"/>
      <c r="AC8"/>
      <c r="AD8"/>
      <c r="AE8"/>
    </row>
    <row r="9" spans="1:31" ht="18" customHeight="1" thickBot="1" x14ac:dyDescent="0.35">
      <c r="A9" s="144"/>
      <c r="B9" s="105">
        <v>20</v>
      </c>
      <c r="D9" s="109"/>
      <c r="I9" s="101"/>
      <c r="K9" s="197"/>
      <c r="L9" s="198"/>
      <c r="M9" s="198"/>
      <c r="N9" s="198"/>
      <c r="O9" s="198"/>
      <c r="P9" s="198"/>
      <c r="Q9" s="199"/>
      <c r="R9" s="101"/>
      <c r="U9"/>
      <c r="V9"/>
      <c r="W9"/>
      <c r="X9"/>
      <c r="Y9"/>
      <c r="Z9"/>
      <c r="AA9"/>
      <c r="AB9"/>
      <c r="AC9"/>
      <c r="AD9"/>
      <c r="AE9"/>
    </row>
    <row r="10" spans="1:31" ht="18" customHeight="1" thickBot="1" x14ac:dyDescent="0.35">
      <c r="A10" s="194" t="s">
        <v>83</v>
      </c>
      <c r="B10" s="196"/>
      <c r="D10" s="109"/>
      <c r="I10" s="101"/>
      <c r="K10" s="197"/>
      <c r="L10" s="198"/>
      <c r="M10" s="198"/>
      <c r="N10" s="198"/>
      <c r="O10" s="198"/>
      <c r="P10" s="198"/>
      <c r="Q10" s="199"/>
      <c r="R10" s="101"/>
      <c r="U10" s="179" t="s">
        <v>39</v>
      </c>
      <c r="V10" s="180"/>
      <c r="W10" s="180"/>
      <c r="X10" s="180"/>
      <c r="Y10" s="180"/>
      <c r="Z10" s="180"/>
      <c r="AA10" s="180"/>
      <c r="AB10" s="180"/>
      <c r="AC10" s="180"/>
      <c r="AD10" s="180"/>
      <c r="AE10" s="181"/>
    </row>
    <row r="11" spans="1:31" ht="18" customHeight="1" thickBot="1" x14ac:dyDescent="0.35">
      <c r="A11" s="223" t="s">
        <v>35</v>
      </c>
      <c r="B11" s="110">
        <v>1</v>
      </c>
      <c r="D11" s="109"/>
      <c r="I11" s="101"/>
      <c r="K11" s="197"/>
      <c r="L11" s="198"/>
      <c r="M11" s="198"/>
      <c r="N11" s="198"/>
      <c r="O11" s="198"/>
      <c r="P11" s="198"/>
      <c r="Q11" s="199"/>
      <c r="R11" s="101"/>
      <c r="U11" s="182"/>
      <c r="V11" s="183"/>
      <c r="W11" s="183"/>
      <c r="X11" s="183"/>
      <c r="Y11" s="183"/>
      <c r="Z11" s="183"/>
      <c r="AA11" s="183"/>
      <c r="AB11" s="183"/>
      <c r="AC11" s="183"/>
      <c r="AD11" s="183"/>
      <c r="AE11" s="184"/>
    </row>
    <row r="12" spans="1:31" ht="18" customHeight="1" x14ac:dyDescent="0.3">
      <c r="A12" s="223" t="s">
        <v>36</v>
      </c>
      <c r="B12" s="111" t="b">
        <v>1</v>
      </c>
      <c r="D12" s="109"/>
      <c r="I12" s="101"/>
      <c r="K12" s="197"/>
      <c r="L12" s="198"/>
      <c r="M12" s="198"/>
      <c r="N12" s="198"/>
      <c r="O12" s="198"/>
      <c r="P12" s="198"/>
      <c r="Q12" s="199"/>
      <c r="R12" s="101"/>
      <c r="U12" s="115" t="s">
        <v>41</v>
      </c>
      <c r="V12" s="116">
        <v>1</v>
      </c>
      <c r="W12" s="116">
        <v>2</v>
      </c>
      <c r="X12" s="116">
        <v>3</v>
      </c>
      <c r="Y12" s="116">
        <v>4</v>
      </c>
      <c r="Z12" s="116">
        <v>5</v>
      </c>
      <c r="AA12" s="116">
        <v>6</v>
      </c>
      <c r="AB12" s="116">
        <v>7</v>
      </c>
      <c r="AC12" s="116">
        <v>8</v>
      </c>
      <c r="AD12" s="116">
        <v>9</v>
      </c>
      <c r="AE12" s="117">
        <v>10</v>
      </c>
    </row>
    <row r="13" spans="1:31" x14ac:dyDescent="0.3">
      <c r="A13" s="208" t="str" cm="1">
        <f t="array" ref="A13">IF(B12,INDEX(V13:AE13,B11),"")</f>
        <v>Normal</v>
      </c>
      <c r="B13" s="209"/>
      <c r="D13" s="109"/>
      <c r="I13" s="101"/>
      <c r="K13" s="197"/>
      <c r="L13" s="198"/>
      <c r="M13" s="198"/>
      <c r="N13" s="198"/>
      <c r="O13" s="198"/>
      <c r="P13" s="198"/>
      <c r="Q13" s="199"/>
      <c r="R13" s="101"/>
      <c r="U13" s="121" t="s">
        <v>43</v>
      </c>
      <c r="V13" s="57" t="s">
        <v>44</v>
      </c>
      <c r="W13" s="57" t="s">
        <v>45</v>
      </c>
      <c r="X13" s="57" t="s">
        <v>46</v>
      </c>
      <c r="Y13" s="57" t="s">
        <v>47</v>
      </c>
      <c r="Z13" s="57" t="s">
        <v>48</v>
      </c>
      <c r="AA13" s="59" t="s">
        <v>49</v>
      </c>
      <c r="AB13" s="57" t="s">
        <v>50</v>
      </c>
      <c r="AC13" s="57" t="s">
        <v>51</v>
      </c>
      <c r="AD13" s="57" t="s">
        <v>52</v>
      </c>
      <c r="AE13" s="122" t="s">
        <v>53</v>
      </c>
    </row>
    <row r="14" spans="1:31" x14ac:dyDescent="0.3">
      <c r="A14" s="208"/>
      <c r="B14" s="209"/>
      <c r="D14" s="109"/>
      <c r="I14" s="101"/>
      <c r="K14" s="197"/>
      <c r="L14" s="198"/>
      <c r="M14" s="198"/>
      <c r="N14" s="198"/>
      <c r="O14" s="198"/>
      <c r="P14" s="198"/>
      <c r="Q14" s="199"/>
      <c r="R14" s="101"/>
      <c r="U14" s="121" t="s">
        <v>54</v>
      </c>
      <c r="V14" s="59">
        <v>100.49999999737008</v>
      </c>
      <c r="W14" s="138">
        <v>66.916666695831267</v>
      </c>
      <c r="X14" s="138">
        <v>50.250000000000007</v>
      </c>
      <c r="Y14" s="138">
        <v>43.866708940552002</v>
      </c>
      <c r="Z14" s="138">
        <v>261.21391772668164</v>
      </c>
      <c r="AA14" s="139">
        <v>4.637817596061458</v>
      </c>
      <c r="AB14" s="138">
        <v>354.78107676456682</v>
      </c>
      <c r="AC14" s="138">
        <v>73281.170998547328</v>
      </c>
      <c r="AD14" s="138">
        <v>38.069417544485447</v>
      </c>
      <c r="AE14" s="123">
        <v>201.27406605390445</v>
      </c>
    </row>
    <row r="15" spans="1:31" ht="15" thickBot="1" x14ac:dyDescent="0.35">
      <c r="A15" s="210"/>
      <c r="B15" s="211"/>
      <c r="D15" s="109"/>
      <c r="I15" s="101"/>
      <c r="K15" s="197"/>
      <c r="L15" s="198"/>
      <c r="M15" s="198"/>
      <c r="N15" s="198"/>
      <c r="O15" s="198"/>
      <c r="P15" s="198"/>
      <c r="Q15" s="199"/>
      <c r="R15" s="101"/>
      <c r="U15" s="121" t="s">
        <v>21</v>
      </c>
      <c r="V15" s="57">
        <v>0</v>
      </c>
      <c r="W15" s="57">
        <v>0</v>
      </c>
      <c r="X15" s="57">
        <v>0</v>
      </c>
      <c r="Y15" s="57">
        <v>0</v>
      </c>
      <c r="Z15" s="57">
        <v>140</v>
      </c>
      <c r="AA15" s="59">
        <v>0</v>
      </c>
      <c r="AB15" s="57">
        <v>0</v>
      </c>
      <c r="AC15" s="57">
        <v>0</v>
      </c>
      <c r="AD15" s="57">
        <v>0</v>
      </c>
      <c r="AE15" s="122">
        <v>90</v>
      </c>
    </row>
    <row r="16" spans="1:31" ht="18" customHeight="1" thickBot="1" x14ac:dyDescent="0.35">
      <c r="A16" s="194" t="s">
        <v>37</v>
      </c>
      <c r="B16" s="196"/>
      <c r="D16" s="109"/>
      <c r="I16" s="101"/>
      <c r="K16" s="197"/>
      <c r="L16" s="198"/>
      <c r="M16" s="198"/>
      <c r="N16" s="198"/>
      <c r="O16" s="198"/>
      <c r="P16" s="198"/>
      <c r="Q16" s="199"/>
      <c r="R16" s="101"/>
      <c r="U16" s="121" t="s">
        <v>23</v>
      </c>
      <c r="V16" s="57">
        <v>200</v>
      </c>
      <c r="W16" s="57">
        <v>100</v>
      </c>
      <c r="X16" s="57">
        <v>100</v>
      </c>
      <c r="Y16" s="57">
        <v>200</v>
      </c>
      <c r="Z16" s="57">
        <v>400</v>
      </c>
      <c r="AA16" s="59">
        <v>8</v>
      </c>
      <c r="AB16" s="57">
        <v>1800</v>
      </c>
      <c r="AC16" s="57">
        <v>300000</v>
      </c>
      <c r="AD16" s="57">
        <v>98</v>
      </c>
      <c r="AE16" s="122">
        <v>310</v>
      </c>
    </row>
    <row r="17" spans="1:31" ht="18" customHeight="1" thickBot="1" x14ac:dyDescent="0.35">
      <c r="A17" s="140" t="s">
        <v>82</v>
      </c>
      <c r="B17" s="113">
        <f>AVERAGE(L30:L230)</f>
        <v>97.980238433951683</v>
      </c>
      <c r="D17" s="109"/>
      <c r="I17" s="101"/>
      <c r="K17" s="197"/>
      <c r="L17" s="198"/>
      <c r="M17" s="198"/>
      <c r="N17" s="198"/>
      <c r="O17" s="198"/>
      <c r="P17" s="198"/>
      <c r="Q17" s="199"/>
      <c r="R17" s="101"/>
      <c r="U17" s="125" t="s">
        <v>59</v>
      </c>
      <c r="V17" s="126">
        <f t="shared" ref="V17:AE17" si="0">(V16-V15)/200</f>
        <v>1</v>
      </c>
      <c r="W17" s="126">
        <f t="shared" si="0"/>
        <v>0.5</v>
      </c>
      <c r="X17" s="126">
        <f t="shared" si="0"/>
        <v>0.5</v>
      </c>
      <c r="Y17" s="126">
        <f t="shared" si="0"/>
        <v>1</v>
      </c>
      <c r="Z17" s="126">
        <f t="shared" si="0"/>
        <v>1.3</v>
      </c>
      <c r="AA17" s="126">
        <f t="shared" si="0"/>
        <v>0.04</v>
      </c>
      <c r="AB17" s="126">
        <f t="shared" si="0"/>
        <v>9</v>
      </c>
      <c r="AC17" s="126">
        <f t="shared" si="0"/>
        <v>1500</v>
      </c>
      <c r="AD17" s="126">
        <f t="shared" si="0"/>
        <v>0.49</v>
      </c>
      <c r="AE17" s="127">
        <f t="shared" si="0"/>
        <v>1.1000000000000001</v>
      </c>
    </row>
    <row r="18" spans="1:31" ht="18" customHeight="1" x14ac:dyDescent="0.3">
      <c r="A18" s="141" t="s">
        <v>40</v>
      </c>
      <c r="B18" s="114">
        <f>_xlfn.STDEV.S(L30:L230)</f>
        <v>8.0841823998169193</v>
      </c>
      <c r="D18" s="109"/>
      <c r="I18" s="101"/>
      <c r="K18" s="197"/>
      <c r="L18" s="198"/>
      <c r="M18" s="198"/>
      <c r="N18" s="198"/>
      <c r="O18" s="198"/>
      <c r="P18" s="198"/>
      <c r="Q18" s="199"/>
      <c r="R18" s="101"/>
      <c r="U18" s="134" t="s">
        <v>85</v>
      </c>
      <c r="V18" s="135">
        <f t="shared" ref="V18:V81" si="1">NORMDIST(C30,100,15,1)</f>
        <v>1.3083924686052984E-11</v>
      </c>
      <c r="W18" s="116">
        <f t="shared" ref="W18:W81" si="2">IFERROR(BETADIST(C30,6,3,0,100),"")</f>
        <v>0</v>
      </c>
      <c r="X18" s="116">
        <f t="shared" ref="X18:X81" si="3">C30/100</f>
        <v>0</v>
      </c>
      <c r="Y18" s="116">
        <v>0</v>
      </c>
      <c r="Z18" s="116">
        <v>1.5610514094811206E-6</v>
      </c>
      <c r="AA18" s="116">
        <v>1.2485100129659449E-4</v>
      </c>
      <c r="AB18" s="116">
        <v>2.2492764901592502E-11</v>
      </c>
      <c r="AC18" s="116">
        <v>1.4319415685426138E-4</v>
      </c>
      <c r="AD18" s="116">
        <v>1.8801106744299012E-18</v>
      </c>
      <c r="AE18" s="117">
        <v>4.3636970020232717E-5</v>
      </c>
    </row>
    <row r="19" spans="1:31" ht="18" customHeight="1" thickBot="1" x14ac:dyDescent="0.35">
      <c r="A19" s="142" t="s">
        <v>42</v>
      </c>
      <c r="B19" s="118">
        <f>B18/B9^0.5</f>
        <v>1.8076781388498013</v>
      </c>
      <c r="D19" s="119"/>
      <c r="E19" s="98"/>
      <c r="F19" s="98"/>
      <c r="G19" s="98"/>
      <c r="H19" s="98"/>
      <c r="I19" s="120"/>
      <c r="K19" s="212"/>
      <c r="L19" s="213"/>
      <c r="M19" s="213"/>
      <c r="N19" s="213"/>
      <c r="O19" s="213"/>
      <c r="P19" s="213"/>
      <c r="Q19" s="214"/>
      <c r="R19" s="101"/>
      <c r="U19" s="134">
        <v>1</v>
      </c>
      <c r="V19" s="71">
        <f t="shared" si="1"/>
        <v>2.0557889093995238E-11</v>
      </c>
      <c r="W19" s="57">
        <f t="shared" si="2"/>
        <v>2.7522100000000093E-11</v>
      </c>
      <c r="X19" s="57">
        <f t="shared" si="3"/>
        <v>0.01</v>
      </c>
      <c r="Y19" s="57">
        <f t="shared" ref="Y19:Y50" si="4">_xlfn.LOGNORM.DIST(C31,(LN(120)+LN(10))/2,(LN(120)-LN(10))/3.29,1)</f>
        <v>1.3421443945225792E-6</v>
      </c>
      <c r="Z19" s="57">
        <v>3.2806445057071225E-6</v>
      </c>
      <c r="AA19" s="57">
        <v>3.1486916374293166E-4</v>
      </c>
      <c r="AB19" s="57">
        <v>6.7478294704777521E-11</v>
      </c>
      <c r="AC19" s="57">
        <v>3.0699178951489129E-4</v>
      </c>
      <c r="AD19" s="57">
        <v>3.9691225349075693E-18</v>
      </c>
      <c r="AE19" s="122">
        <v>1.2545628880816908E-4</v>
      </c>
    </row>
    <row r="20" spans="1:31" ht="18" customHeight="1" thickBot="1" x14ac:dyDescent="0.35">
      <c r="A20" s="194" t="s">
        <v>78</v>
      </c>
      <c r="B20" s="196"/>
      <c r="R20" s="101"/>
      <c r="U20" s="134">
        <v>2</v>
      </c>
      <c r="V20" s="71">
        <f t="shared" si="1"/>
        <v>3.2160882920688851E-11</v>
      </c>
      <c r="W20" s="57">
        <f t="shared" si="2"/>
        <v>1.7310976000000066E-9</v>
      </c>
      <c r="X20" s="57">
        <f t="shared" si="3"/>
        <v>0.02</v>
      </c>
      <c r="Y20" s="57">
        <f t="shared" si="4"/>
        <v>7.9720217535457125E-5</v>
      </c>
      <c r="Z20" s="57">
        <v>5.1748809149814387E-6</v>
      </c>
      <c r="AA20" s="57">
        <v>4.9624055076163314E-4</v>
      </c>
      <c r="AB20" s="57">
        <v>1.3495658940955504E-10</v>
      </c>
      <c r="AC20" s="57">
        <v>4.8830237661093452E-4</v>
      </c>
      <c r="AD20" s="57">
        <v>8.1471462558629064E-18</v>
      </c>
      <c r="AE20" s="122">
        <v>2.6610759396266916E-4</v>
      </c>
    </row>
    <row r="21" spans="1:31" ht="18" customHeight="1" x14ac:dyDescent="0.3">
      <c r="A21" s="145" t="s">
        <v>54</v>
      </c>
      <c r="B21" s="146" cm="1">
        <f t="array" ref="B21">IF(B12,INDEX(V14:AE14,B11),"")</f>
        <v>100.49999999737008</v>
      </c>
      <c r="C21" s="124"/>
      <c r="R21" s="101"/>
      <c r="U21" s="134">
        <v>3</v>
      </c>
      <c r="V21" s="71">
        <f t="shared" si="1"/>
        <v>5.0094157880426526E-11</v>
      </c>
      <c r="W21" s="57">
        <f t="shared" si="2"/>
        <v>1.9376018100000068E-8</v>
      </c>
      <c r="X21" s="57">
        <f t="shared" si="3"/>
        <v>0.03</v>
      </c>
      <c r="Y21" s="57">
        <f t="shared" si="4"/>
        <v>5.9963843823955315E-4</v>
      </c>
      <c r="Z21" s="57">
        <v>7.2585339314448841E-6</v>
      </c>
      <c r="AA21" s="57">
        <v>6.2678577002276813E-4</v>
      </c>
      <c r="AB21" s="57">
        <v>3.5409958418596617E-3</v>
      </c>
      <c r="AC21" s="57">
        <v>7.128802629003516E-4</v>
      </c>
      <c r="AD21" s="57">
        <v>1.4414181837295911E-17</v>
      </c>
      <c r="AE21" s="122">
        <v>4.8955225741448575E-4</v>
      </c>
    </row>
    <row r="22" spans="1:31" ht="18" customHeight="1" x14ac:dyDescent="0.3">
      <c r="A22" s="141" t="s">
        <v>79</v>
      </c>
      <c r="B22" s="114">
        <f>IF(B12,STDEV(INDEX(V18:AE218,0,B11)),"")</f>
        <v>0.45709493678462515</v>
      </c>
      <c r="R22" s="101"/>
      <c r="U22" s="134">
        <v>4</v>
      </c>
      <c r="V22" s="71">
        <f t="shared" si="1"/>
        <v>7.7688475817097679E-11</v>
      </c>
      <c r="W22" s="57">
        <f t="shared" si="2"/>
        <v>1.0696130560000048E-7</v>
      </c>
      <c r="X22" s="57">
        <f t="shared" si="3"/>
        <v>0.04</v>
      </c>
      <c r="Y22" s="57">
        <f t="shared" si="4"/>
        <v>2.1305080452050326E-3</v>
      </c>
      <c r="Z22" s="57">
        <v>9.555941543601993E-6</v>
      </c>
      <c r="AA22" s="57">
        <v>7.0629392456468727E-4</v>
      </c>
      <c r="AB22" s="57">
        <v>7.6835535122103445E-3</v>
      </c>
      <c r="AC22" s="57">
        <v>8.8697963346416576E-4</v>
      </c>
      <c r="AD22" s="57">
        <v>2.2770229279206584E-17</v>
      </c>
      <c r="AE22" s="122">
        <v>8.2169973011313223E-4</v>
      </c>
    </row>
    <row r="23" spans="1:31" ht="18" customHeight="1" x14ac:dyDescent="0.3">
      <c r="A23" s="141" t="s">
        <v>80</v>
      </c>
      <c r="B23" s="114">
        <f>IF(B12,_xlfn.SKEW.P(INDEX(V18:AE218,0,B11)),"")</f>
        <v>-1.2151694796892261E-17</v>
      </c>
      <c r="R23" s="101"/>
      <c r="U23" s="134">
        <v>5</v>
      </c>
      <c r="V23" s="71">
        <f t="shared" si="1"/>
        <v>1.1996022615582E-10</v>
      </c>
      <c r="W23" s="57">
        <f t="shared" si="2"/>
        <v>4.0082031250000093E-7</v>
      </c>
      <c r="X23" s="57">
        <f t="shared" si="3"/>
        <v>0.05</v>
      </c>
      <c r="Y23" s="57">
        <f t="shared" si="4"/>
        <v>5.1927540759728642E-3</v>
      </c>
      <c r="Z23" s="57">
        <v>1.2100058055294871E-5</v>
      </c>
      <c r="AA23" s="57">
        <v>7.5437843182080805E-4</v>
      </c>
      <c r="AB23" s="57">
        <v>1.2385833598404264E-2</v>
      </c>
      <c r="AC23" s="57">
        <v>1.0765316108827564E-3</v>
      </c>
      <c r="AD23" s="57">
        <v>3.3215288581594921E-17</v>
      </c>
      <c r="AE23" s="122">
        <v>1.2835892654612204E-3</v>
      </c>
    </row>
    <row r="24" spans="1:31" ht="18" customHeight="1" thickBot="1" x14ac:dyDescent="0.35">
      <c r="A24" s="142" t="s">
        <v>81</v>
      </c>
      <c r="B24" s="118">
        <f>IF(B12,KURT(INDEX(V18:AE218,0,B11)),"")</f>
        <v>-1.8869826459535162</v>
      </c>
      <c r="R24" s="101"/>
      <c r="U24" s="134">
        <v>6</v>
      </c>
      <c r="V24" s="71">
        <f t="shared" si="1"/>
        <v>1.844292818193934E-10</v>
      </c>
      <c r="W24" s="57">
        <f t="shared" si="2"/>
        <v>1.1755259136000005E-6</v>
      </c>
      <c r="X24" s="57">
        <f t="shared" si="3"/>
        <v>0.06</v>
      </c>
      <c r="Y24" s="57">
        <f t="shared" si="4"/>
        <v>1.0134526794405959E-2</v>
      </c>
      <c r="Z24" s="57">
        <v>1.5120553282923706E-5</v>
      </c>
      <c r="AA24" s="57">
        <v>7.8875463656970148E-4</v>
      </c>
      <c r="AB24" s="57">
        <v>1.7589489063724123E-2</v>
      </c>
      <c r="AC24" s="57">
        <v>1.2794758475754865E-3</v>
      </c>
      <c r="AD24" s="57">
        <v>4.5749359744460924E-17</v>
      </c>
      <c r="AE24" s="122">
        <v>1.8865197217675608E-3</v>
      </c>
    </row>
    <row r="25" spans="1:31" ht="15" thickBot="1" x14ac:dyDescent="0.35">
      <c r="R25" s="101"/>
      <c r="U25" s="134">
        <v>7</v>
      </c>
      <c r="V25" s="71">
        <f t="shared" si="1"/>
        <v>2.8231580370432672E-10</v>
      </c>
      <c r="W25" s="57">
        <f t="shared" si="2"/>
        <v>2.910977442100012E-6</v>
      </c>
      <c r="X25" s="57">
        <f t="shared" si="3"/>
        <v>7.0000000000000007E-2</v>
      </c>
      <c r="Y25" s="57">
        <f t="shared" si="4"/>
        <v>1.7119942663630445E-2</v>
      </c>
      <c r="Z25" s="57">
        <v>1.8712702969675688E-5</v>
      </c>
      <c r="AA25" s="57">
        <v>8.1849110816230243E-4</v>
      </c>
      <c r="AB25" s="57">
        <v>2.3225512922741883E-2</v>
      </c>
      <c r="AC25" s="57">
        <v>1.4999330387036299E-3</v>
      </c>
      <c r="AD25" s="57">
        <v>6.0372442767804607E-17</v>
      </c>
      <c r="AE25" s="122">
        <v>2.6373093755978146E-3</v>
      </c>
    </row>
    <row r="26" spans="1:31" ht="18" customHeight="1" thickBot="1" x14ac:dyDescent="0.35">
      <c r="A26" s="224" t="s">
        <v>55</v>
      </c>
      <c r="B26" s="143" cm="1">
        <f t="array" ref="B26">INDEX(V17:AE17,B11)</f>
        <v>1</v>
      </c>
      <c r="R26" s="101"/>
      <c r="U26" s="134">
        <v>8</v>
      </c>
      <c r="V26" s="71">
        <f t="shared" si="1"/>
        <v>4.3028284741619508E-10</v>
      </c>
      <c r="W26" s="57">
        <f t="shared" si="2"/>
        <v>6.3686311936000088E-6</v>
      </c>
      <c r="X26" s="57">
        <f t="shared" si="3"/>
        <v>0.08</v>
      </c>
      <c r="Y26" s="57">
        <f t="shared" si="4"/>
        <v>2.6163083924582657E-2</v>
      </c>
      <c r="Z26" s="57">
        <v>2.2991992864868633E-5</v>
      </c>
      <c r="AA26" s="57">
        <v>8.4801668279325384E-4</v>
      </c>
      <c r="AB26" s="57">
        <v>2.9253876426212182E-2</v>
      </c>
      <c r="AC26" s="57">
        <v>1.7296617939446392E-3</v>
      </c>
      <c r="AD26" s="57">
        <v>7.7084537651625952E-17</v>
      </c>
      <c r="AE26" s="122">
        <v>3.5351789953444778E-3</v>
      </c>
    </row>
    <row r="27" spans="1:31" ht="15" thickBot="1" x14ac:dyDescent="0.35">
      <c r="R27" s="101"/>
      <c r="U27" s="134">
        <v>9</v>
      </c>
      <c r="V27" s="71">
        <f t="shared" si="1"/>
        <v>6.5296099899612027E-10</v>
      </c>
      <c r="W27" s="57">
        <f t="shared" si="2"/>
        <v>1.2674920994099999E-5</v>
      </c>
      <c r="X27" s="57">
        <f t="shared" si="3"/>
        <v>0.09</v>
      </c>
      <c r="Y27" s="57">
        <f t="shared" si="4"/>
        <v>3.7171501189449639E-2</v>
      </c>
      <c r="Z27" s="57">
        <v>2.7996831078678316E-5</v>
      </c>
      <c r="AA27" s="57">
        <v>8.790185361557529E-4</v>
      </c>
      <c r="AB27" s="57">
        <v>3.5650725105254764E-2</v>
      </c>
      <c r="AC27" s="57">
        <v>2.2354771249909872E-3</v>
      </c>
      <c r="AD27" s="57">
        <v>9.5885644395924954E-17</v>
      </c>
      <c r="AE27" s="122">
        <v>4.5635699093480872E-3</v>
      </c>
    </row>
    <row r="28" spans="1:31" ht="18.600000000000001" thickBot="1" x14ac:dyDescent="0.35">
      <c r="A28" s="215" t="s">
        <v>56</v>
      </c>
      <c r="B28" s="216"/>
      <c r="C28" s="216"/>
      <c r="D28" s="216"/>
      <c r="E28" s="217"/>
      <c r="G28" s="194" t="s">
        <v>57</v>
      </c>
      <c r="H28" s="195"/>
      <c r="I28" s="195"/>
      <c r="J28" s="195"/>
      <c r="K28" s="196"/>
      <c r="L28" s="194" t="s">
        <v>58</v>
      </c>
      <c r="M28" s="195"/>
      <c r="N28" s="195"/>
      <c r="O28" s="195"/>
      <c r="P28" s="196"/>
      <c r="Q28" s="194" t="s">
        <v>77</v>
      </c>
      <c r="R28" s="196"/>
      <c r="U28" s="134">
        <v>10</v>
      </c>
      <c r="V28" s="71">
        <f t="shared" si="1"/>
        <v>9.8658764503769437E-10</v>
      </c>
      <c r="W28" s="57">
        <f t="shared" si="2"/>
        <v>2.3410000000000066E-5</v>
      </c>
      <c r="X28" s="57">
        <f t="shared" si="3"/>
        <v>0.1</v>
      </c>
      <c r="Y28" s="57">
        <f t="shared" si="4"/>
        <v>4.9984905539121327E-2</v>
      </c>
      <c r="Z28" s="57">
        <v>3.3898328238133322E-5</v>
      </c>
      <c r="AA28" s="57">
        <v>9.1002038951825185E-4</v>
      </c>
      <c r="AB28" s="57">
        <v>4.2415228669219339E-2</v>
      </c>
      <c r="AC28" s="57">
        <v>2.7794088862791166E-3</v>
      </c>
      <c r="AD28" s="57">
        <v>1.1677576300070162E-16</v>
      </c>
      <c r="AE28" s="122">
        <v>5.6983259377760146E-3</v>
      </c>
    </row>
    <row r="29" spans="1:31" ht="28.8" x14ac:dyDescent="0.3">
      <c r="A29" s="128" t="s">
        <v>60</v>
      </c>
      <c r="B29" s="129" t="s">
        <v>61</v>
      </c>
      <c r="C29" s="129" t="s">
        <v>62</v>
      </c>
      <c r="D29" s="129" t="s">
        <v>63</v>
      </c>
      <c r="E29" s="130" t="s">
        <v>64</v>
      </c>
      <c r="G29" s="128" t="s">
        <v>65</v>
      </c>
      <c r="H29" s="131" t="s">
        <v>66</v>
      </c>
      <c r="I29" s="131" t="s">
        <v>67</v>
      </c>
      <c r="J29" s="131" t="s">
        <v>68</v>
      </c>
      <c r="K29" s="132" t="s">
        <v>69</v>
      </c>
      <c r="L29" s="131" t="s">
        <v>70</v>
      </c>
      <c r="M29" s="147" t="s">
        <v>71</v>
      </c>
      <c r="N29" s="147" t="s">
        <v>72</v>
      </c>
      <c r="O29" s="131" t="s">
        <v>73</v>
      </c>
      <c r="P29" s="132" t="s">
        <v>74</v>
      </c>
      <c r="Q29" s="147" t="s">
        <v>54</v>
      </c>
      <c r="R29" s="133" t="s">
        <v>75</v>
      </c>
      <c r="T29" s="112" t="s">
        <v>38</v>
      </c>
      <c r="U29" s="134">
        <v>11</v>
      </c>
      <c r="V29" s="71">
        <f t="shared" si="1"/>
        <v>1.484226592371463E-9</v>
      </c>
      <c r="W29" s="57">
        <f t="shared" si="2"/>
        <v>4.0700019570100165E-5</v>
      </c>
      <c r="X29" s="57">
        <f t="shared" si="3"/>
        <v>0.11</v>
      </c>
      <c r="Y29" s="57">
        <f t="shared" si="4"/>
        <v>6.4405170179197072E-2</v>
      </c>
      <c r="Z29" s="57">
        <v>4.0909451268105089E-5</v>
      </c>
      <c r="AA29" s="57">
        <v>9.3680430364775783E-4</v>
      </c>
      <c r="AB29" s="57">
        <v>4.9574221347181771E-2</v>
      </c>
      <c r="AC29" s="57">
        <v>3.3861812487766701E-3</v>
      </c>
      <c r="AD29" s="57">
        <v>1.3975489346595597E-16</v>
      </c>
      <c r="AE29" s="122">
        <v>6.9074985847205877E-3</v>
      </c>
    </row>
    <row r="30" spans="1:31" x14ac:dyDescent="0.3">
      <c r="A30" s="71" cm="1">
        <f t="array" ref="A30">INDEX(V18:AE18,B$11)</f>
        <v>1.3083924686052984E-11</v>
      </c>
      <c r="B30" s="57">
        <f>IF(B12,A30/1000,"")</f>
        <v>1.3083924686052985E-14</v>
      </c>
      <c r="C30" s="57" cm="1">
        <f t="array" ref="C30">INDEX(V15:AE15,B$11)</f>
        <v>0</v>
      </c>
      <c r="D30" s="57">
        <f t="shared" ref="D30:D93" si="5">_xlfn.T.DIST((C30+B$26/2-B$17)/B$18,B$9-1,1)-_xlfn.T.DIST((C30-B$26/2-B$17)/B$18,B$9-1,1)</f>
        <v>1.8940952015080932E-11</v>
      </c>
      <c r="E30" s="122">
        <f t="shared" ref="E30:E93" si="6">_xlfn.T.DIST((C30+B$26/2-B$17)/B$19,B$9-1,1)-_xlfn.T.DIST((C30-B$26/2-B$17)/B$19,B$9-1,1)</f>
        <v>2.6184853428747728E-23</v>
      </c>
      <c r="G30" s="71">
        <f t="shared" ref="G30:G93" si="7">IF(J30&lt;&gt;"",0,"")</f>
        <v>0</v>
      </c>
      <c r="H30" s="57">
        <f>IF(B$9&gt;0,0+1,"")</f>
        <v>1</v>
      </c>
      <c r="I30" s="57">
        <f t="shared" ref="I30:I61" si="8">IFERROR(( MOD(( MOD( MOD( 999999999999989, MOD( PM_Index*2499997 +$H30*1800451, 7450589 ) * 4658 + 7450581 ) * 383, 99991 ) * 7440893 + MOD( MOD( 999999999999989, MOD( PM_Index*2246527 +$H30*2399993, 7450987 ) * 7580 + 7560584 ) * 17669, 7440893 )) * 1343, 4294967296 ) + 0.5 ) / 4294967296,"")</f>
        <v>1.7001613392494619E-2</v>
      </c>
      <c r="J30" s="57">
        <f t="shared" ref="J30:J61" si="9">IFERROR(VLOOKUP(I30,A$30:C$230,3),"")</f>
        <v>68</v>
      </c>
      <c r="K30" s="122">
        <f>IF(J30="",NA(),J30)</f>
        <v>68</v>
      </c>
      <c r="L30" s="57">
        <f>IF(I30="","",AVERAGE(J$30:J30))</f>
        <v>68</v>
      </c>
      <c r="M30" s="57" t="e">
        <f>NA()</f>
        <v>#N/A</v>
      </c>
      <c r="N30" s="57" t="e">
        <f>NA()</f>
        <v>#N/A</v>
      </c>
      <c r="O30" s="57" t="e">
        <f>NA()</f>
        <v>#N/A</v>
      </c>
      <c r="P30" s="122" t="e">
        <f>NA()</f>
        <v>#N/A</v>
      </c>
      <c r="Q30" s="57" cm="1">
        <f t="array" ref="Q30">IF($B$12,INDEX(V$14:AE$14,B$11),"")</f>
        <v>100.49999999737008</v>
      </c>
      <c r="R30" s="122">
        <v>1</v>
      </c>
      <c r="U30" s="134">
        <v>12</v>
      </c>
      <c r="V30" s="71">
        <f t="shared" si="1"/>
        <v>2.2232165002515157E-9</v>
      </c>
      <c r="W30" s="57">
        <f t="shared" si="2"/>
        <v>6.7311245721600192E-5</v>
      </c>
      <c r="X30" s="57">
        <f t="shared" si="3"/>
        <v>0.12</v>
      </c>
      <c r="Y30" s="57">
        <f t="shared" si="4"/>
        <v>8.0217885867404748E-2</v>
      </c>
      <c r="Z30" s="57">
        <v>4.9293686383853479E-5</v>
      </c>
      <c r="AA30" s="57">
        <v>9.557850301962265E-4</v>
      </c>
      <c r="AB30" s="57">
        <v>5.7179167503363548E-2</v>
      </c>
      <c r="AC30" s="57">
        <v>4.0547640386933296E-3</v>
      </c>
      <c r="AD30" s="57">
        <v>1.6482303579168801E-16</v>
      </c>
      <c r="AE30" s="122">
        <v>8.1649835913304193E-3</v>
      </c>
    </row>
    <row r="31" spans="1:31" x14ac:dyDescent="0.3">
      <c r="A31" s="71" cm="1">
        <f t="array" ref="A31">INDEX(V19:AE19,B$11)</f>
        <v>2.0557889093995238E-11</v>
      </c>
      <c r="B31" s="57">
        <f t="shared" ref="B31:B62" si="10">IF(B$12,A31-A30,"")</f>
        <v>7.4739644079422541E-12</v>
      </c>
      <c r="C31" s="57" cm="1">
        <f t="array" ref="C31">C30+INDEX(V$17:AE$17,B$11)</f>
        <v>1</v>
      </c>
      <c r="D31" s="57">
        <f t="shared" si="5"/>
        <v>2.2710043768301403E-11</v>
      </c>
      <c r="E31" s="122">
        <f t="shared" si="6"/>
        <v>3.2106470879064371E-23</v>
      </c>
      <c r="G31" s="71">
        <f t="shared" si="7"/>
        <v>0</v>
      </c>
      <c r="H31" s="57">
        <f t="shared" ref="H31:H62" si="11">IF(B$9&gt;H30,H30+1,"")</f>
        <v>2</v>
      </c>
      <c r="I31" s="57">
        <f t="shared" si="8"/>
        <v>0.87569596979301423</v>
      </c>
      <c r="J31" s="57">
        <f t="shared" si="9"/>
        <v>117</v>
      </c>
      <c r="K31" s="122">
        <f>IF(J31="",NA(),J31)</f>
        <v>117</v>
      </c>
      <c r="L31" s="57">
        <f>IF(I31="","",AVERAGE(J$30:J31))</f>
        <v>92.5</v>
      </c>
      <c r="M31" s="57">
        <f>IFERROR(_xlfn.STDEV.S(J$30:J31)/H31^0.5,"")</f>
        <v>24.5</v>
      </c>
      <c r="N31" s="57">
        <f t="shared" ref="N31:N94" si="12">IFERROR(TINV(0.1,H31-1)*M31,"")</f>
        <v>154.68691210953858</v>
      </c>
      <c r="O31" s="57">
        <f>IFERROR(L31+N31,"")</f>
        <v>247.18691210953858</v>
      </c>
      <c r="P31" s="122">
        <f>IFERROR(L31-N31,"")</f>
        <v>-62.186912109538582</v>
      </c>
      <c r="Q31" s="57" cm="1">
        <f t="array" ref="Q31">IF($B$12,INDEX(V$14:AE$14,B$11),"")</f>
        <v>100.49999999737008</v>
      </c>
      <c r="R31" s="122">
        <v>2</v>
      </c>
      <c r="U31" s="134">
        <v>13</v>
      </c>
      <c r="V31" s="71">
        <f t="shared" si="1"/>
        <v>3.31574597832616E-9</v>
      </c>
      <c r="W31" s="57">
        <f t="shared" si="2"/>
        <v>1.0674439835410026E-4</v>
      </c>
      <c r="X31" s="57">
        <f t="shared" si="3"/>
        <v>0.13</v>
      </c>
      <c r="Y31" s="57">
        <f t="shared" si="4"/>
        <v>9.7207005535442759E-2</v>
      </c>
      <c r="Z31" s="57">
        <v>5.9382363098412097E-5</v>
      </c>
      <c r="AA31" s="57">
        <v>9.6632987827870913E-4</v>
      </c>
      <c r="AB31" s="57">
        <v>6.5303214651567187E-2</v>
      </c>
      <c r="AC31" s="57">
        <v>4.8418168144966078E-3</v>
      </c>
      <c r="AD31" s="57">
        <v>1.9198018997789768E-16</v>
      </c>
      <c r="AE31" s="122">
        <v>9.4499365121047708E-3</v>
      </c>
    </row>
    <row r="32" spans="1:31" x14ac:dyDescent="0.3">
      <c r="A32" s="71" cm="1">
        <f t="array" ref="A32">INDEX(V20:AE20,B$11)</f>
        <v>3.2160882920688851E-11</v>
      </c>
      <c r="B32" s="57">
        <f t="shared" si="10"/>
        <v>1.1602993826693613E-11</v>
      </c>
      <c r="C32" s="57" cm="1">
        <f t="array" ref="C32">C31+INDEX(V$17:AE$17,B$11)</f>
        <v>2</v>
      </c>
      <c r="D32" s="57">
        <f t="shared" si="5"/>
        <v>2.7268413109603585E-11</v>
      </c>
      <c r="E32" s="122">
        <f t="shared" si="6"/>
        <v>3.9449451209737324E-23</v>
      </c>
      <c r="G32" s="71">
        <f t="shared" si="7"/>
        <v>0</v>
      </c>
      <c r="H32" s="57">
        <f t="shared" si="11"/>
        <v>3</v>
      </c>
      <c r="I32" s="57">
        <f t="shared" si="8"/>
        <v>0.8374277442926541</v>
      </c>
      <c r="J32" s="57">
        <f t="shared" si="9"/>
        <v>114</v>
      </c>
      <c r="K32" s="122">
        <f t="shared" ref="K32:K95" si="13">IF(J32="",NA(),J32)</f>
        <v>114</v>
      </c>
      <c r="L32" s="57">
        <f>IF(I32="","",AVERAGE(J$30:J32))</f>
        <v>99.666666666666671</v>
      </c>
      <c r="M32" s="57">
        <f>IFERROR(_xlfn.STDEV.S(J$30:J32)/H32^0.5,"")</f>
        <v>15.856999856355069</v>
      </c>
      <c r="N32" s="57">
        <f t="shared" si="12"/>
        <v>46.302210928227922</v>
      </c>
      <c r="O32" s="57">
        <f t="shared" ref="O32:O95" si="14">IFERROR(L32+N32,"")</f>
        <v>145.96887759489459</v>
      </c>
      <c r="P32" s="122">
        <f t="shared" ref="P32:P95" si="15">IFERROR(L32-N32,"")</f>
        <v>53.36445573843875</v>
      </c>
      <c r="Q32" s="57" cm="1">
        <f t="array" ref="Q32">IF($B$12,INDEX(V$14:AE$14,B$11),"")</f>
        <v>100.49999999737008</v>
      </c>
      <c r="R32" s="122">
        <v>3</v>
      </c>
      <c r="U32" s="134">
        <v>14</v>
      </c>
      <c r="V32" s="71">
        <f t="shared" si="1"/>
        <v>4.9237914733822325E-9</v>
      </c>
      <c r="W32" s="57">
        <f t="shared" si="2"/>
        <v>1.6332768309760049E-4</v>
      </c>
      <c r="X32" s="57">
        <f t="shared" si="3"/>
        <v>0.14000000000000001</v>
      </c>
      <c r="Y32" s="57">
        <f t="shared" si="4"/>
        <v>0.11516427035822588</v>
      </c>
      <c r="Z32" s="57">
        <v>7.155947152826264E-5</v>
      </c>
      <c r="AA32" s="57">
        <v>9.7075871447335185E-4</v>
      </c>
      <c r="AB32" s="57">
        <v>7.4035501594270886E-2</v>
      </c>
      <c r="AC32" s="57">
        <v>5.7390981858639577E-3</v>
      </c>
      <c r="AD32" s="57">
        <v>2.2122635602458503E-16</v>
      </c>
      <c r="AE32" s="122">
        <v>1.0744824635874801E-2</v>
      </c>
    </row>
    <row r="33" spans="1:31" x14ac:dyDescent="0.3">
      <c r="A33" s="71" cm="1">
        <f t="array" ref="A33">INDEX(V21:AE21,B$11)</f>
        <v>5.0094157880426526E-11</v>
      </c>
      <c r="B33" s="57">
        <f t="shared" si="10"/>
        <v>1.7933274959737675E-11</v>
      </c>
      <c r="C33" s="57" cm="1">
        <f t="array" ref="C33">C32+INDEX(V$17:AE$17,B$11)</f>
        <v>3</v>
      </c>
      <c r="D33" s="57">
        <f t="shared" si="5"/>
        <v>3.2789550037650065E-11</v>
      </c>
      <c r="E33" s="122">
        <f t="shared" si="6"/>
        <v>4.857512622757777E-23</v>
      </c>
      <c r="G33" s="71">
        <f t="shared" si="7"/>
        <v>0</v>
      </c>
      <c r="H33" s="57">
        <f t="shared" si="11"/>
        <v>4</v>
      </c>
      <c r="I33" s="57">
        <f t="shared" si="8"/>
        <v>0.26013948733452708</v>
      </c>
      <c r="J33" s="57">
        <f t="shared" si="9"/>
        <v>90</v>
      </c>
      <c r="K33" s="122">
        <f>IF(J33="",NA(),J33)</f>
        <v>90</v>
      </c>
      <c r="L33" s="57">
        <f>IF(I33="","",AVERAGE(J$30:J33))</f>
        <v>97.25</v>
      </c>
      <c r="M33" s="57">
        <f>IFERROR(_xlfn.STDEV.S(J$30:J33)/H33^0.5,"")</f>
        <v>11.470069746954461</v>
      </c>
      <c r="N33" s="57">
        <f t="shared" si="12"/>
        <v>26.993242737109231</v>
      </c>
      <c r="O33" s="57">
        <f t="shared" si="14"/>
        <v>124.24324273710923</v>
      </c>
      <c r="P33" s="122">
        <f t="shared" si="15"/>
        <v>70.256757262890773</v>
      </c>
      <c r="Q33" s="57" cm="1">
        <f t="array" ref="Q33">IF($B$12,INDEX(V$14:AE$14,B$11),"")</f>
        <v>100.49999999737008</v>
      </c>
      <c r="R33" s="122">
        <v>4</v>
      </c>
      <c r="U33" s="134">
        <v>15</v>
      </c>
      <c r="V33" s="71">
        <f t="shared" si="1"/>
        <v>7.2801100739140595E-9</v>
      </c>
      <c r="W33" s="57">
        <f t="shared" si="2"/>
        <v>2.4230707031250062E-4</v>
      </c>
      <c r="X33" s="57">
        <f t="shared" si="3"/>
        <v>0.15</v>
      </c>
      <c r="Y33" s="57">
        <f t="shared" si="4"/>
        <v>0.13389487717188595</v>
      </c>
      <c r="Z33" s="57">
        <v>8.6297059673741674E-5</v>
      </c>
      <c r="AA33" s="57">
        <v>9.7202409624324974E-4</v>
      </c>
      <c r="AB33" s="57">
        <v>8.3473265199012422E-2</v>
      </c>
      <c r="AC33" s="57">
        <v>6.813569449166077E-3</v>
      </c>
      <c r="AD33" s="57">
        <v>2.5256153393175003E-16</v>
      </c>
      <c r="AE33" s="122">
        <v>1.2034647754196055E-2</v>
      </c>
    </row>
    <row r="34" spans="1:31" x14ac:dyDescent="0.3">
      <c r="A34" s="71" cm="1">
        <f t="array" ref="A34">INDEX(V22:AE22,B$11)</f>
        <v>7.7688475817097679E-11</v>
      </c>
      <c r="B34" s="57">
        <f t="shared" si="10"/>
        <v>2.7594317936671152E-11</v>
      </c>
      <c r="C34" s="57" cm="1">
        <f t="array" ref="C34">C33+INDEX(V$17:AE$17,B$11)</f>
        <v>4</v>
      </c>
      <c r="D34" s="57">
        <f t="shared" si="5"/>
        <v>3.9486877966128716E-11</v>
      </c>
      <c r="E34" s="122">
        <f t="shared" si="6"/>
        <v>5.9941922282432544E-23</v>
      </c>
      <c r="G34" s="71">
        <f t="shared" si="7"/>
        <v>0</v>
      </c>
      <c r="H34" s="57">
        <f t="shared" si="11"/>
        <v>5</v>
      </c>
      <c r="I34" s="57">
        <f t="shared" si="8"/>
        <v>0.31225695263128728</v>
      </c>
      <c r="J34" s="57">
        <f t="shared" si="9"/>
        <v>92</v>
      </c>
      <c r="K34" s="122">
        <f t="shared" si="13"/>
        <v>92</v>
      </c>
      <c r="L34" s="57">
        <f>IF(I34="","",AVERAGE(J$30:J34))</f>
        <v>96.2</v>
      </c>
      <c r="M34" s="57">
        <f>IFERROR(_xlfn.STDEV.S(J$30:J34)/H34^0.5,"")</f>
        <v>8.9465076985380243</v>
      </c>
      <c r="N34" s="57">
        <f t="shared" si="12"/>
        <v>19.072583685974919</v>
      </c>
      <c r="O34" s="57">
        <f t="shared" si="14"/>
        <v>115.27258368597492</v>
      </c>
      <c r="P34" s="122">
        <f t="shared" si="15"/>
        <v>77.127416314025083</v>
      </c>
      <c r="Q34" s="57" cm="1">
        <f t="array" ref="Q34">IF($B$12,INDEX(V$14:AE$14,B$11),"")</f>
        <v>100.49999999737008</v>
      </c>
      <c r="R34" s="122">
        <v>5</v>
      </c>
      <c r="U34" s="134">
        <v>16</v>
      </c>
      <c r="V34" s="71">
        <f t="shared" si="1"/>
        <v>1.0717590258310892E-8</v>
      </c>
      <c r="W34" s="57">
        <f t="shared" si="2"/>
        <v>3.4993246044160066E-4</v>
      </c>
      <c r="X34" s="57">
        <f t="shared" si="3"/>
        <v>0.16</v>
      </c>
      <c r="Y34" s="57">
        <f t="shared" si="4"/>
        <v>0.15322052873525477</v>
      </c>
      <c r="Z34" s="57">
        <v>1.041624512783729E-4</v>
      </c>
      <c r="AA34" s="57">
        <v>9.7244589016654904E-4</v>
      </c>
      <c r="AB34" s="57">
        <v>9.3713242520207837E-2</v>
      </c>
      <c r="AC34" s="57">
        <v>7.7685405527912589E-3</v>
      </c>
      <c r="AD34" s="57">
        <v>2.8598572369939272E-16</v>
      </c>
      <c r="AE34" s="122">
        <v>1.3316678556442267E-2</v>
      </c>
    </row>
    <row r="35" spans="1:31" x14ac:dyDescent="0.3">
      <c r="A35" s="71" cm="1">
        <f t="array" ref="A35">INDEX(V23:AE23,B$11)</f>
        <v>1.1996022615582E-10</v>
      </c>
      <c r="B35" s="57">
        <f t="shared" si="10"/>
        <v>4.227175033872232E-11</v>
      </c>
      <c r="C35" s="57" cm="1">
        <f t="array" ref="C35">C34+INDEX(V$17:AE$17,B$11)</f>
        <v>5</v>
      </c>
      <c r="D35" s="57">
        <f t="shared" si="5"/>
        <v>4.762335746046294E-11</v>
      </c>
      <c r="E35" s="122">
        <f t="shared" si="6"/>
        <v>7.4132889817114938E-23</v>
      </c>
      <c r="G35" s="71">
        <f t="shared" si="7"/>
        <v>0</v>
      </c>
      <c r="H35" s="57">
        <f t="shared" si="11"/>
        <v>6</v>
      </c>
      <c r="I35" s="57">
        <f t="shared" si="8"/>
        <v>2.5965991779230535E-2</v>
      </c>
      <c r="J35" s="57">
        <f t="shared" si="9"/>
        <v>70</v>
      </c>
      <c r="K35" s="122">
        <f t="shared" si="13"/>
        <v>70</v>
      </c>
      <c r="L35" s="57">
        <f>IF(I35="","",AVERAGE(J$30:J35))</f>
        <v>91.833333333333329</v>
      </c>
      <c r="M35" s="57">
        <f>IFERROR(_xlfn.STDEV.S(J$30:J35)/H35^0.5,"")</f>
        <v>8.5104510913216505</v>
      </c>
      <c r="N35" s="57">
        <f t="shared" si="12"/>
        <v>17.148970627897945</v>
      </c>
      <c r="O35" s="57">
        <f t="shared" si="14"/>
        <v>108.98230396123128</v>
      </c>
      <c r="P35" s="122">
        <f t="shared" si="15"/>
        <v>74.684362705435376</v>
      </c>
      <c r="Q35" s="57" cm="1">
        <f t="array" ref="Q35">IF($B$12,INDEX(V$14:AE$14,B$11),"")</f>
        <v>100.49999999737008</v>
      </c>
      <c r="R35" s="122">
        <v>6</v>
      </c>
      <c r="U35" s="134">
        <v>17</v>
      </c>
      <c r="V35" s="71">
        <f t="shared" si="1"/>
        <v>1.5710076850245039E-8</v>
      </c>
      <c r="W35" s="57">
        <f t="shared" si="2"/>
        <v>4.9353845958610113E-4</v>
      </c>
      <c r="X35" s="57">
        <f t="shared" si="3"/>
        <v>0.17</v>
      </c>
      <c r="Y35" s="57">
        <f t="shared" si="4"/>
        <v>0.17298071465671777</v>
      </c>
      <c r="Z35" s="57">
        <v>1.2584291778440336E-4</v>
      </c>
      <c r="AA35" s="57">
        <v>9.7392216889809668E-4</v>
      </c>
      <c r="AB35" s="57">
        <v>0.10484295001610421</v>
      </c>
      <c r="AC35" s="57">
        <v>8.8388911209321061E-3</v>
      </c>
      <c r="AD35" s="57">
        <v>3.214989253275131E-16</v>
      </c>
      <c r="AE35" s="122">
        <v>1.4593449545337825E-2</v>
      </c>
    </row>
    <row r="36" spans="1:31" x14ac:dyDescent="0.3">
      <c r="A36" s="71" cm="1">
        <f t="array" ref="A36">INDEX(V24:AE24,B$11)</f>
        <v>1.844292818193934E-10</v>
      </c>
      <c r="B36" s="57">
        <f t="shared" si="10"/>
        <v>6.4469055663573401E-11</v>
      </c>
      <c r="C36" s="57" cm="1">
        <f t="array" ref="C36">C35+INDEX(V$17:AE$17,B$11)</f>
        <v>6</v>
      </c>
      <c r="D36" s="57">
        <f t="shared" si="5"/>
        <v>5.7523497976172147E-11</v>
      </c>
      <c r="E36" s="122">
        <f t="shared" si="6"/>
        <v>9.1891455635968841E-23</v>
      </c>
      <c r="G36" s="71">
        <f t="shared" si="7"/>
        <v>0</v>
      </c>
      <c r="H36" s="57">
        <f t="shared" si="11"/>
        <v>7</v>
      </c>
      <c r="I36" s="57">
        <f t="shared" si="8"/>
        <v>0.33433151349890977</v>
      </c>
      <c r="J36" s="57">
        <f t="shared" si="9"/>
        <v>93</v>
      </c>
      <c r="K36" s="122">
        <f t="shared" si="13"/>
        <v>93</v>
      </c>
      <c r="L36" s="57">
        <f>IF(I36="","",AVERAGE(J$30:J36))</f>
        <v>92</v>
      </c>
      <c r="M36" s="57">
        <f>IFERROR(_xlfn.STDEV.S(J$30:J36)/H36^0.5,"")</f>
        <v>7.1945746755388367</v>
      </c>
      <c r="N36" s="57">
        <f t="shared" si="12"/>
        <v>13.980355636201853</v>
      </c>
      <c r="O36" s="57">
        <f t="shared" si="14"/>
        <v>105.98035563620185</v>
      </c>
      <c r="P36" s="122">
        <f t="shared" si="15"/>
        <v>78.01964436379815</v>
      </c>
      <c r="Q36" s="57" cm="1">
        <f t="array" ref="Q36">IF($B$12,INDEX(V$14:AE$14,B$11),"")</f>
        <v>100.49999999737008</v>
      </c>
      <c r="R36" s="122">
        <v>7</v>
      </c>
      <c r="U36" s="134">
        <v>18</v>
      </c>
      <c r="V36" s="71">
        <f t="shared" si="1"/>
        <v>2.2928862116085232E-8</v>
      </c>
      <c r="W36" s="57">
        <f t="shared" si="2"/>
        <v>6.8161857384960156E-4</v>
      </c>
      <c r="X36" s="57">
        <f t="shared" si="3"/>
        <v>0.18</v>
      </c>
      <c r="Y36" s="57">
        <f t="shared" si="4"/>
        <v>0.19303283319684958</v>
      </c>
      <c r="Z36" s="57">
        <v>1.5211798799972821E-4</v>
      </c>
      <c r="AA36" s="57">
        <v>9.7982728382428694E-4</v>
      </c>
      <c r="AB36" s="57">
        <v>0.11693330106316213</v>
      </c>
      <c r="AC36" s="57">
        <v>1.0004017677782247E-2</v>
      </c>
      <c r="AD36" s="57">
        <v>3.5910113881611108E-16</v>
      </c>
      <c r="AE36" s="122">
        <v>1.5869441302625881E-2</v>
      </c>
    </row>
    <row r="37" spans="1:31" x14ac:dyDescent="0.3">
      <c r="A37" s="71" cm="1">
        <f t="array" ref="A37">INDEX(V25:AE25,B$11)</f>
        <v>2.8231580370432672E-10</v>
      </c>
      <c r="B37" s="57">
        <f t="shared" si="10"/>
        <v>9.7886521884933315E-11</v>
      </c>
      <c r="C37" s="57" cm="1">
        <f t="array" ref="C37">C36+INDEX(V$17:AE$17,B$11)</f>
        <v>7</v>
      </c>
      <c r="D37" s="57">
        <f t="shared" si="5"/>
        <v>6.9588405790377685E-11</v>
      </c>
      <c r="E37" s="122">
        <f t="shared" si="6"/>
        <v>1.1416798134351228E-22</v>
      </c>
      <c r="G37" s="71">
        <f t="shared" si="7"/>
        <v>0</v>
      </c>
      <c r="H37" s="57">
        <f t="shared" si="11"/>
        <v>8</v>
      </c>
      <c r="I37" s="57">
        <f t="shared" si="8"/>
        <v>0.99462370167020708</v>
      </c>
      <c r="J37" s="57">
        <f t="shared" si="9"/>
        <v>138</v>
      </c>
      <c r="K37" s="122">
        <f t="shared" si="13"/>
        <v>138</v>
      </c>
      <c r="L37" s="57">
        <f>IF(I37="","",AVERAGE(J$30:J37))</f>
        <v>97.75</v>
      </c>
      <c r="M37" s="57">
        <f>IFERROR(_xlfn.STDEV.S(J$30:J37)/H37^0.5,"")</f>
        <v>8.4784390409690715</v>
      </c>
      <c r="N37" s="57">
        <f t="shared" si="12"/>
        <v>16.063069211579844</v>
      </c>
      <c r="O37" s="57">
        <f t="shared" si="14"/>
        <v>113.81306921157984</v>
      </c>
      <c r="P37" s="122">
        <f t="shared" si="15"/>
        <v>81.686930788420156</v>
      </c>
      <c r="Q37" s="57" cm="1">
        <f t="array" ref="Q37">IF($B$12,INDEX(V$14:AE$14,B$11),"")</f>
        <v>100.49999999737008</v>
      </c>
      <c r="R37" s="122">
        <v>8</v>
      </c>
      <c r="U37" s="134">
        <v>19</v>
      </c>
      <c r="V37" s="71">
        <f t="shared" si="1"/>
        <v>3.3320448485428455E-8</v>
      </c>
      <c r="W37" s="57">
        <f t="shared" si="2"/>
        <v>9.2389171566610204E-4</v>
      </c>
      <c r="X37" s="57">
        <f t="shared" si="3"/>
        <v>0.19</v>
      </c>
      <c r="Y37" s="57">
        <f t="shared" si="4"/>
        <v>0.21325158351840559</v>
      </c>
      <c r="Z37" s="57">
        <v>1.8388956120892369E-4</v>
      </c>
      <c r="AA37" s="57">
        <v>9.9606634987131019E-4</v>
      </c>
      <c r="AB37" s="57">
        <v>0.1300335368131382</v>
      </c>
      <c r="AC37" s="57">
        <v>1.1249497790277226E-2</v>
      </c>
      <c r="AD37" s="57">
        <v>3.987923641651868E-16</v>
      </c>
      <c r="AE37" s="122">
        <v>1.7135497856918255E-2</v>
      </c>
    </row>
    <row r="38" spans="1:31" x14ac:dyDescent="0.3">
      <c r="A38" s="71" cm="1">
        <f t="array" ref="A38">INDEX(V26:AE26,B$11)</f>
        <v>4.3028284741619508E-10</v>
      </c>
      <c r="B38" s="57">
        <f t="shared" si="10"/>
        <v>1.4796704371186836E-10</v>
      </c>
      <c r="C38" s="57" cm="1">
        <f t="array" ref="C38">C37+INDEX(V$17:AE$17,B$11)</f>
        <v>8</v>
      </c>
      <c r="D38" s="57">
        <f t="shared" si="5"/>
        <v>8.4314666485444574E-11</v>
      </c>
      <c r="E38" s="122">
        <f t="shared" si="6"/>
        <v>1.4218056404196273E-22</v>
      </c>
      <c r="G38" s="71">
        <f t="shared" si="7"/>
        <v>0</v>
      </c>
      <c r="H38" s="57">
        <f t="shared" si="11"/>
        <v>9</v>
      </c>
      <c r="I38" s="57">
        <f t="shared" si="8"/>
        <v>0.60030069586355239</v>
      </c>
      <c r="J38" s="57">
        <f t="shared" si="9"/>
        <v>103</v>
      </c>
      <c r="K38" s="122">
        <f t="shared" si="13"/>
        <v>103</v>
      </c>
      <c r="L38" s="57">
        <f>IF(I38="","",AVERAGE(J$30:J38))</f>
        <v>98.333333333333329</v>
      </c>
      <c r="M38" s="57">
        <f>IFERROR(_xlfn.STDEV.S(J$30:J38)/H38^0.5,"")</f>
        <v>7.5</v>
      </c>
      <c r="N38" s="57">
        <f t="shared" si="12"/>
        <v>13.946610281481735</v>
      </c>
      <c r="O38" s="57">
        <f t="shared" si="14"/>
        <v>112.27994361481507</v>
      </c>
      <c r="P38" s="122">
        <f t="shared" si="15"/>
        <v>84.38672305185159</v>
      </c>
      <c r="Q38" s="57" cm="1">
        <f t="array" ref="Q38">IF($B$12,INDEX(V$14:AE$14,B$11),"")</f>
        <v>100.49999999737008</v>
      </c>
      <c r="R38" s="122">
        <v>9</v>
      </c>
      <c r="U38" s="134">
        <v>20</v>
      </c>
      <c r="V38" s="71">
        <f t="shared" si="1"/>
        <v>4.8213033651141262E-8</v>
      </c>
      <c r="W38" s="57">
        <f t="shared" si="2"/>
        <v>1.2313600000000043E-3</v>
      </c>
      <c r="X38" s="57">
        <f t="shared" si="3"/>
        <v>0.2</v>
      </c>
      <c r="Y38" s="57">
        <f t="shared" si="4"/>
        <v>0.23352792533820069</v>
      </c>
      <c r="Z38" s="57">
        <v>2.2220195854510648E-4</v>
      </c>
      <c r="AA38" s="57">
        <v>1.0302316576585539E-3</v>
      </c>
      <c r="AB38" s="57">
        <v>0.14416879267673829</v>
      </c>
      <c r="AC38" s="57">
        <v>1.2489827033820613E-2</v>
      </c>
      <c r="AD38" s="57">
        <v>4.4057260137474016E-16</v>
      </c>
      <c r="AE38" s="122">
        <v>1.8384995739551168E-2</v>
      </c>
    </row>
    <row r="39" spans="1:31" x14ac:dyDescent="0.3">
      <c r="A39" s="71" cm="1">
        <f t="array" ref="A39">INDEX(V27:AE27,B$11)</f>
        <v>6.5296099899612027E-10</v>
      </c>
      <c r="B39" s="57">
        <f t="shared" si="10"/>
        <v>2.2267815157992519E-10</v>
      </c>
      <c r="C39" s="57" cm="1">
        <f t="array" ref="C39">C38+INDEX(V$17:AE$17,B$11)</f>
        <v>9</v>
      </c>
      <c r="D39" s="57">
        <f t="shared" si="5"/>
        <v>1.023180782805578E-10</v>
      </c>
      <c r="E39" s="122">
        <f t="shared" si="6"/>
        <v>1.7749466324534105E-22</v>
      </c>
      <c r="G39" s="71">
        <f t="shared" si="7"/>
        <v>0</v>
      </c>
      <c r="H39" s="57">
        <f t="shared" si="11"/>
        <v>10</v>
      </c>
      <c r="I39" s="57">
        <f t="shared" si="8"/>
        <v>0.89681275945622474</v>
      </c>
      <c r="J39" s="57">
        <f t="shared" si="9"/>
        <v>118</v>
      </c>
      <c r="K39" s="122">
        <f t="shared" si="13"/>
        <v>118</v>
      </c>
      <c r="L39" s="57">
        <f>IF(I39="","",AVERAGE(J$30:J39))</f>
        <v>100.3</v>
      </c>
      <c r="M39" s="57">
        <f>IFERROR(_xlfn.STDEV.S(J$30:J39)/H39^0.5,"")</f>
        <v>6.9905491756926965</v>
      </c>
      <c r="N39" s="57">
        <f t="shared" si="12"/>
        <v>12.814466100331682</v>
      </c>
      <c r="O39" s="57">
        <f t="shared" si="14"/>
        <v>113.11446610033168</v>
      </c>
      <c r="P39" s="122">
        <f t="shared" si="15"/>
        <v>87.485533899668312</v>
      </c>
      <c r="Q39" s="57" cm="1">
        <f t="array" ref="Q39">IF($B$12,INDEX(V$14:AE$14,B$11),"")</f>
        <v>100.49999999737008</v>
      </c>
      <c r="R39" s="122">
        <v>10</v>
      </c>
      <c r="U39" s="134">
        <v>21</v>
      </c>
      <c r="V39" s="71">
        <f t="shared" si="1"/>
        <v>6.9461561463440114E-8</v>
      </c>
      <c r="W39" s="57">
        <f t="shared" si="2"/>
        <v>1.6163568929781042E-3</v>
      </c>
      <c r="X39" s="57">
        <f t="shared" si="3"/>
        <v>0.21</v>
      </c>
      <c r="Y39" s="57">
        <f t="shared" si="4"/>
        <v>0.25376780767642082</v>
      </c>
      <c r="Z39" s="57">
        <v>2.6826778037611365E-4</v>
      </c>
      <c r="AA39" s="57">
        <v>1.0875956312272595E-3</v>
      </c>
      <c r="AB39" s="57">
        <v>0.15934038237041895</v>
      </c>
      <c r="AC39" s="57">
        <v>1.3711613149138267E-2</v>
      </c>
      <c r="AD39" s="57">
        <v>4.8444185044477122E-16</v>
      </c>
      <c r="AE39" s="122">
        <v>1.9608973787038322E-2</v>
      </c>
    </row>
    <row r="40" spans="1:31" x14ac:dyDescent="0.3">
      <c r="A40" s="71" cm="1">
        <f t="array" ref="A40">INDEX(V28:AE28,B$11)</f>
        <v>9.8658764503769437E-10</v>
      </c>
      <c r="B40" s="57">
        <f t="shared" si="10"/>
        <v>3.336266460415741E-10</v>
      </c>
      <c r="C40" s="57" cm="1">
        <f t="array" ref="C40">C39+INDEX(V$17:AE$17,B$11)</f>
        <v>10</v>
      </c>
      <c r="D40" s="57">
        <f t="shared" si="5"/>
        <v>1.2436353208346601E-10</v>
      </c>
      <c r="E40" s="122">
        <f t="shared" si="6"/>
        <v>2.2212768819838443E-22</v>
      </c>
      <c r="G40" s="71">
        <f t="shared" si="7"/>
        <v>0</v>
      </c>
      <c r="H40" s="57">
        <f t="shared" si="11"/>
        <v>11</v>
      </c>
      <c r="I40" s="57">
        <f t="shared" si="8"/>
        <v>0.7817442772211507</v>
      </c>
      <c r="J40" s="57">
        <f t="shared" si="9"/>
        <v>111</v>
      </c>
      <c r="K40" s="122">
        <f t="shared" si="13"/>
        <v>111</v>
      </c>
      <c r="L40" s="57">
        <f>IF(I40="","",AVERAGE(J$30:J40))</f>
        <v>101.27272727272727</v>
      </c>
      <c r="M40" s="57">
        <f>IFERROR(_xlfn.STDEV.S(J$30:J40)/H40^0.5,"")</f>
        <v>6.3975718534327353</v>
      </c>
      <c r="N40" s="57">
        <f t="shared" si="12"/>
        <v>11.595350264741072</v>
      </c>
      <c r="O40" s="57">
        <f t="shared" si="14"/>
        <v>112.86807753746834</v>
      </c>
      <c r="P40" s="122">
        <f t="shared" si="15"/>
        <v>89.677377007986195</v>
      </c>
      <c r="Q40" s="57" cm="1">
        <f t="array" ref="Q40">IF($B$12,INDEX(V$14:AE$14,B$11),"")</f>
        <v>100.49999999737008</v>
      </c>
      <c r="R40" s="122">
        <v>11</v>
      </c>
      <c r="U40" s="134">
        <v>22</v>
      </c>
      <c r="V40" s="71">
        <f t="shared" si="1"/>
        <v>9.9644263169334635E-8</v>
      </c>
      <c r="W40" s="57">
        <f t="shared" si="2"/>
        <v>2.0925848601856061E-3</v>
      </c>
      <c r="X40" s="57">
        <f t="shared" si="3"/>
        <v>0.22</v>
      </c>
      <c r="Y40" s="57">
        <f t="shared" si="4"/>
        <v>0.27389080100435415</v>
      </c>
      <c r="Z40" s="57">
        <v>3.2346708140629292E-4</v>
      </c>
      <c r="AA40" s="57">
        <v>1.1673146827308281E-3</v>
      </c>
      <c r="AB40" s="57">
        <v>0.17552856464148189</v>
      </c>
      <c r="AC40" s="57">
        <v>1.4882920748730318E-2</v>
      </c>
      <c r="AD40" s="57">
        <v>5.3040011137527987E-16</v>
      </c>
      <c r="AE40" s="122">
        <v>2.0805873536164705E-2</v>
      </c>
    </row>
    <row r="41" spans="1:31" x14ac:dyDescent="0.3">
      <c r="A41" s="71" cm="1">
        <f t="array" ref="A41">INDEX(V29:AE29,B$11)</f>
        <v>1.484226592371463E-9</v>
      </c>
      <c r="B41" s="57">
        <f t="shared" si="10"/>
        <v>4.9763894733376861E-10</v>
      </c>
      <c r="C41" s="57" cm="1">
        <f t="array" ref="C41">C40+INDEX(V$17:AE$17,B$11)</f>
        <v>11</v>
      </c>
      <c r="D41" s="57">
        <f t="shared" si="5"/>
        <v>1.5140269337605692E-10</v>
      </c>
      <c r="E41" s="122">
        <f t="shared" si="6"/>
        <v>2.7868678020010297E-22</v>
      </c>
      <c r="G41" s="71">
        <f t="shared" si="7"/>
        <v>0</v>
      </c>
      <c r="H41" s="57">
        <f t="shared" si="11"/>
        <v>12</v>
      </c>
      <c r="I41" s="57">
        <f t="shared" si="8"/>
        <v>0.78815632022451609</v>
      </c>
      <c r="J41" s="57">
        <f t="shared" si="9"/>
        <v>112</v>
      </c>
      <c r="K41" s="122">
        <f t="shared" si="13"/>
        <v>112</v>
      </c>
      <c r="L41" s="57">
        <f>IF(I41="","",AVERAGE(J$30:J41))</f>
        <v>102.16666666666667</v>
      </c>
      <c r="M41" s="57">
        <f>IFERROR(_xlfn.STDEV.S(J$30:J41)/H41^0.5,"")</f>
        <v>5.9081778626379977</v>
      </c>
      <c r="N41" s="57">
        <f t="shared" si="12"/>
        <v>10.610406929714886</v>
      </c>
      <c r="O41" s="57">
        <f t="shared" si="14"/>
        <v>112.77707359638156</v>
      </c>
      <c r="P41" s="122">
        <f t="shared" si="15"/>
        <v>91.556259736951787</v>
      </c>
      <c r="Q41" s="57" cm="1">
        <f t="array" ref="Q41">IF($B$12,INDEX(V$14:AE$14,B$11),"")</f>
        <v>100.49999999737008</v>
      </c>
      <c r="R41" s="122">
        <v>12</v>
      </c>
      <c r="U41" s="134">
        <v>23</v>
      </c>
      <c r="V41" s="71">
        <f t="shared" si="1"/>
        <v>1.4232755348065249E-7</v>
      </c>
      <c r="W41" s="57">
        <f t="shared" si="2"/>
        <v>2.6751417465301092E-3</v>
      </c>
      <c r="X41" s="57">
        <f t="shared" si="3"/>
        <v>0.23</v>
      </c>
      <c r="Y41" s="57">
        <f t="shared" si="4"/>
        <v>0.29382871997478693</v>
      </c>
      <c r="Z41" s="57">
        <v>3.8939212140436363E-4</v>
      </c>
      <c r="AA41" s="57">
        <v>1.2613747276265734E-3</v>
      </c>
      <c r="AB41" s="57">
        <v>0.19269751408709887</v>
      </c>
      <c r="AC41" s="57">
        <v>1.6050107653161099E-2</v>
      </c>
      <c r="AD41" s="57">
        <v>5.7844738416626626E-16</v>
      </c>
      <c r="AE41" s="122">
        <v>2.1971409213089047E-2</v>
      </c>
    </row>
    <row r="42" spans="1:31" x14ac:dyDescent="0.3">
      <c r="A42" s="71" cm="1">
        <f t="array" ref="A42">INDEX(V30:AE30,B$11)</f>
        <v>2.2232165002515157E-9</v>
      </c>
      <c r="B42" s="57">
        <f t="shared" si="10"/>
        <v>7.3898990788005268E-10</v>
      </c>
      <c r="C42" s="57" cm="1">
        <f t="array" ref="C42">C41+INDEX(V$17:AE$17,B$11)</f>
        <v>12</v>
      </c>
      <c r="D42" s="57">
        <f t="shared" si="5"/>
        <v>1.8462160342068168E-10</v>
      </c>
      <c r="E42" s="122">
        <f t="shared" si="6"/>
        <v>3.5055087980376237E-22</v>
      </c>
      <c r="G42" s="71">
        <f t="shared" si="7"/>
        <v>0</v>
      </c>
      <c r="H42" s="57">
        <f t="shared" si="11"/>
        <v>13</v>
      </c>
      <c r="I42" s="57">
        <f t="shared" si="8"/>
        <v>0.97468421107623726</v>
      </c>
      <c r="J42" s="57">
        <f t="shared" si="9"/>
        <v>129</v>
      </c>
      <c r="K42" s="122">
        <f t="shared" si="13"/>
        <v>129</v>
      </c>
      <c r="L42" s="57">
        <f>IF(I42="","",AVERAGE(J$30:J42))</f>
        <v>104.23076923076923</v>
      </c>
      <c r="M42" s="57">
        <f>IFERROR(_xlfn.STDEV.S(J$30:J42)/H42^0.5,"")</f>
        <v>5.8135053265185492</v>
      </c>
      <c r="N42" s="57">
        <f t="shared" si="12"/>
        <v>10.361338198155044</v>
      </c>
      <c r="O42" s="57">
        <f t="shared" si="14"/>
        <v>114.59210742892427</v>
      </c>
      <c r="P42" s="122">
        <f t="shared" si="15"/>
        <v>93.869431032614187</v>
      </c>
      <c r="Q42" s="57" cm="1">
        <f t="array" ref="Q42">IF($B$12,INDEX(V$14:AE$14,B$11),"")</f>
        <v>100.49999999737008</v>
      </c>
      <c r="R42" s="122">
        <v>13</v>
      </c>
      <c r="U42" s="134">
        <v>24</v>
      </c>
      <c r="V42" s="71">
        <f t="shared" si="1"/>
        <v>2.0242114795249817E-7</v>
      </c>
      <c r="W42" s="57">
        <f t="shared" si="2"/>
        <v>3.3805352042495995E-3</v>
      </c>
      <c r="X42" s="57">
        <f t="shared" si="3"/>
        <v>0.24</v>
      </c>
      <c r="Y42" s="57">
        <f t="shared" si="4"/>
        <v>0.31352429133129012</v>
      </c>
      <c r="Z42" s="57">
        <v>4.6782138090982001E-4</v>
      </c>
      <c r="AA42" s="57">
        <v>1.3594418147936621E-3</v>
      </c>
      <c r="AB42" s="57">
        <v>0.21080188973659419</v>
      </c>
      <c r="AC42" s="57">
        <v>1.7196691081785509E-2</v>
      </c>
      <c r="AD42" s="57">
        <v>6.2858366881773039E-16</v>
      </c>
      <c r="AE42" s="122">
        <v>2.3102853507185078E-2</v>
      </c>
    </row>
    <row r="43" spans="1:31" x14ac:dyDescent="0.3">
      <c r="A43" s="71" cm="1">
        <f t="array" ref="A43">INDEX(V31:AE31,B$11)</f>
        <v>3.31574597832616E-9</v>
      </c>
      <c r="B43" s="57">
        <f t="shared" si="10"/>
        <v>1.0925294780746444E-9</v>
      </c>
      <c r="C43" s="57" cm="1">
        <f t="array" ref="C43">C42+INDEX(V$17:AE$17,B$11)</f>
        <v>13</v>
      </c>
      <c r="D43" s="57">
        <f t="shared" si="5"/>
        <v>2.2550091337451807E-10</v>
      </c>
      <c r="E43" s="122">
        <f t="shared" si="6"/>
        <v>4.4211206331073002E-22</v>
      </c>
      <c r="G43" s="71">
        <f t="shared" si="7"/>
        <v>0</v>
      </c>
      <c r="H43" s="57">
        <f t="shared" si="11"/>
        <v>14</v>
      </c>
      <c r="I43" s="57">
        <f t="shared" si="8"/>
        <v>0.87259571917820722</v>
      </c>
      <c r="J43" s="57">
        <f t="shared" si="9"/>
        <v>117</v>
      </c>
      <c r="K43" s="122">
        <f t="shared" si="13"/>
        <v>117</v>
      </c>
      <c r="L43" s="57">
        <f>IF(I43="","",AVERAGE(J$30:J43))</f>
        <v>105.14285714285714</v>
      </c>
      <c r="M43" s="57">
        <f>IFERROR(_xlfn.STDEV.S(J$30:J43)/H43^0.5,"")</f>
        <v>5.4589951404526014</v>
      </c>
      <c r="N43" s="57">
        <f t="shared" si="12"/>
        <v>9.6675168027575609</v>
      </c>
      <c r="O43" s="57">
        <f t="shared" si="14"/>
        <v>114.8103739456147</v>
      </c>
      <c r="P43" s="122">
        <f t="shared" si="15"/>
        <v>95.475340340099578</v>
      </c>
      <c r="Q43" s="57" cm="1">
        <f t="array" ref="Q43">IF($B$12,INDEX(V$14:AE$14,B$11),"")</f>
        <v>100.49999999737008</v>
      </c>
      <c r="R43" s="122">
        <v>14</v>
      </c>
      <c r="U43" s="134">
        <v>25</v>
      </c>
      <c r="V43" s="71">
        <f t="shared" si="1"/>
        <v>2.8665157187919333E-7</v>
      </c>
      <c r="W43" s="57">
        <f t="shared" si="2"/>
        <v>4.2266845703125E-3</v>
      </c>
      <c r="X43" s="57">
        <f t="shared" si="3"/>
        <v>0.25</v>
      </c>
      <c r="Y43" s="57">
        <f t="shared" si="4"/>
        <v>0.33292989930395367</v>
      </c>
      <c r="Z43" s="57">
        <v>5.6078740911065549E-4</v>
      </c>
      <c r="AA43" s="57">
        <v>1.4553999323442541E-3</v>
      </c>
      <c r="AB43" s="57">
        <v>0.22979346918298943</v>
      </c>
      <c r="AC43" s="57">
        <v>1.8503981621699594E-2</v>
      </c>
      <c r="AD43" s="57">
        <v>6.8080896532967207E-16</v>
      </c>
      <c r="AE43" s="122">
        <v>2.4215401434799135E-2</v>
      </c>
    </row>
    <row r="44" spans="1:31" x14ac:dyDescent="0.3">
      <c r="A44" s="71" cm="1">
        <f t="array" ref="A44">INDEX(V32:AE32,B$11)</f>
        <v>4.9237914733822325E-9</v>
      </c>
      <c r="B44" s="57">
        <f t="shared" si="10"/>
        <v>1.6080454950560724E-9</v>
      </c>
      <c r="C44" s="57" cm="1">
        <f t="array" ref="C44">C43+INDEX(V$17:AE$17,B$11)</f>
        <v>14</v>
      </c>
      <c r="D44" s="57">
        <f t="shared" si="5"/>
        <v>2.7589223468386263E-10</v>
      </c>
      <c r="E44" s="122">
        <f t="shared" si="6"/>
        <v>5.5909646343262227E-22</v>
      </c>
      <c r="G44" s="71">
        <f t="shared" si="7"/>
        <v>0</v>
      </c>
      <c r="H44" s="57">
        <f t="shared" si="11"/>
        <v>15</v>
      </c>
      <c r="I44" s="57">
        <f t="shared" si="8"/>
        <v>6.4187927637249231E-4</v>
      </c>
      <c r="J44" s="57">
        <f t="shared" si="9"/>
        <v>51</v>
      </c>
      <c r="K44" s="122">
        <f t="shared" si="13"/>
        <v>51</v>
      </c>
      <c r="L44" s="57">
        <f>IF(I44="","",AVERAGE(J$30:J44))</f>
        <v>101.53333333333333</v>
      </c>
      <c r="M44" s="57">
        <f>IFERROR(_xlfn.STDEV.S(J$30:J44)/H44^0.5,"")</f>
        <v>6.2334479235711138</v>
      </c>
      <c r="N44" s="57">
        <f t="shared" si="12"/>
        <v>10.979035008610758</v>
      </c>
      <c r="O44" s="57">
        <f t="shared" si="14"/>
        <v>112.5123683419441</v>
      </c>
      <c r="P44" s="122">
        <f t="shared" si="15"/>
        <v>90.554298324722566</v>
      </c>
      <c r="Q44" s="57" cm="1">
        <f t="array" ref="Q44">IF($B$12,INDEX(V$14:AE$14,B$11),"")</f>
        <v>100.49999999737008</v>
      </c>
      <c r="R44" s="122">
        <v>15</v>
      </c>
      <c r="U44" s="134">
        <v>26</v>
      </c>
      <c r="V44" s="71">
        <f t="shared" si="1"/>
        <v>4.041901151987933E-7</v>
      </c>
      <c r="W44" s="57">
        <f t="shared" si="2"/>
        <v>5.2329096791296024E-3</v>
      </c>
      <c r="X44" s="57">
        <f t="shared" si="3"/>
        <v>0.26</v>
      </c>
      <c r="Y44" s="57">
        <f t="shared" si="4"/>
        <v>0.35200642575351287</v>
      </c>
      <c r="Z44" s="57">
        <v>6.7058115455896205E-4</v>
      </c>
      <c r="AA44" s="57">
        <v>1.5511471529331966E-3</v>
      </c>
      <c r="AB44" s="57">
        <v>0.24962690599317044</v>
      </c>
      <c r="AC44" s="57">
        <v>1.9969918925322714E-2</v>
      </c>
      <c r="AD44" s="57">
        <v>7.351232737020915E-16</v>
      </c>
      <c r="AE44" s="122">
        <v>2.5350547079030814E-2</v>
      </c>
    </row>
    <row r="45" spans="1:31" x14ac:dyDescent="0.3">
      <c r="A45" s="71" cm="1">
        <f t="array" ref="A45">INDEX(V33:AE33,B$11)</f>
        <v>7.2801100739140595E-9</v>
      </c>
      <c r="B45" s="57">
        <f t="shared" si="10"/>
        <v>2.356318600531827E-9</v>
      </c>
      <c r="C45" s="57" cm="1">
        <f t="array" ref="C45">C44+INDEX(V$17:AE$17,B$11)</f>
        <v>15</v>
      </c>
      <c r="D45" s="57">
        <f t="shared" si="5"/>
        <v>3.3811508486026251E-10</v>
      </c>
      <c r="E45" s="122">
        <f t="shared" si="6"/>
        <v>7.0899241056268575E-22</v>
      </c>
      <c r="G45" s="71">
        <f t="shared" si="7"/>
        <v>0</v>
      </c>
      <c r="H45" s="57">
        <f t="shared" si="11"/>
        <v>16</v>
      </c>
      <c r="I45" s="57">
        <f t="shared" si="8"/>
        <v>0.31500105874147266</v>
      </c>
      <c r="J45" s="57">
        <f t="shared" si="9"/>
        <v>92</v>
      </c>
      <c r="K45" s="122">
        <f t="shared" si="13"/>
        <v>92</v>
      </c>
      <c r="L45" s="57">
        <f>IF(I45="","",AVERAGE(J$30:J45))</f>
        <v>100.9375</v>
      </c>
      <c r="M45" s="57">
        <f>IFERROR(_xlfn.STDEV.S(J$30:J45)/H45^0.5,"")</f>
        <v>5.8612205426856274</v>
      </c>
      <c r="N45" s="57">
        <f t="shared" si="12"/>
        <v>10.27501475714765</v>
      </c>
      <c r="O45" s="57">
        <f t="shared" si="14"/>
        <v>111.21251475714764</v>
      </c>
      <c r="P45" s="122">
        <f t="shared" si="15"/>
        <v>90.662485242852355</v>
      </c>
      <c r="Q45" s="57" cm="1">
        <f t="array" ref="Q45">IF($B$12,INDEX(V$14:AE$14,B$11),"")</f>
        <v>100.49999999737008</v>
      </c>
      <c r="R45" s="122">
        <v>16</v>
      </c>
      <c r="U45" s="134">
        <v>27</v>
      </c>
      <c r="V45" s="71">
        <f t="shared" si="1"/>
        <v>5.674810724272158E-7</v>
      </c>
      <c r="W45" s="57">
        <f t="shared" si="2"/>
        <v>6.4199061811700993E-3</v>
      </c>
      <c r="X45" s="57">
        <f t="shared" si="3"/>
        <v>0.27</v>
      </c>
      <c r="Y45" s="57">
        <f t="shared" si="4"/>
        <v>0.37072219233934783</v>
      </c>
      <c r="Z45" s="57">
        <v>7.9979094161132503E-4</v>
      </c>
      <c r="AA45" s="57">
        <v>1.6534321793332783E-3</v>
      </c>
      <c r="AB45" s="57">
        <v>0.27026379376212306</v>
      </c>
      <c r="AC45" s="57">
        <v>2.2079714847894852E-2</v>
      </c>
      <c r="AD45" s="57">
        <v>7.9152659393498856E-16</v>
      </c>
      <c r="AE45" s="122">
        <v>2.6553096257311601E-2</v>
      </c>
    </row>
    <row r="46" spans="1:31" x14ac:dyDescent="0.3">
      <c r="A46" s="71" cm="1">
        <f t="array" ref="A46">INDEX(V34:AE34,B$11)</f>
        <v>1.0717590258310892E-8</v>
      </c>
      <c r="B46" s="57">
        <f t="shared" si="10"/>
        <v>3.4374801843968322E-9</v>
      </c>
      <c r="C46" s="57" cm="1">
        <f t="array" ref="C46">C45+INDEX(V$17:AE$17,B$11)</f>
        <v>16</v>
      </c>
      <c r="D46" s="57">
        <f t="shared" si="5"/>
        <v>4.1508019788416902E-10</v>
      </c>
      <c r="E46" s="122">
        <f t="shared" si="6"/>
        <v>9.0162352385496695E-22</v>
      </c>
      <c r="G46" s="71">
        <f t="shared" si="7"/>
        <v>0</v>
      </c>
      <c r="H46" s="57">
        <f t="shared" si="11"/>
        <v>17</v>
      </c>
      <c r="I46" s="57">
        <f t="shared" si="8"/>
        <v>0.93550038000103086</v>
      </c>
      <c r="J46" s="57">
        <f t="shared" si="9"/>
        <v>122</v>
      </c>
      <c r="K46" s="122">
        <f t="shared" si="13"/>
        <v>122</v>
      </c>
      <c r="L46" s="57">
        <f>IF(I46="","",AVERAGE(J$30:J46))</f>
        <v>102.17647058823529</v>
      </c>
      <c r="M46" s="57">
        <f>IFERROR(_xlfn.STDEV.S(J$30:J46)/H46^0.5,"")</f>
        <v>5.6433428337378517</v>
      </c>
      <c r="N46" s="57">
        <f t="shared" si="12"/>
        <v>9.8526201330534739</v>
      </c>
      <c r="O46" s="57">
        <f t="shared" si="14"/>
        <v>112.02909072128877</v>
      </c>
      <c r="P46" s="122">
        <f t="shared" si="15"/>
        <v>92.323850455181812</v>
      </c>
      <c r="Q46" s="57" cm="1">
        <f t="array" ref="Q46">IF($B$12,INDEX(V$14:AE$14,B$11),"")</f>
        <v>100.49999999737008</v>
      </c>
      <c r="R46" s="122">
        <v>17</v>
      </c>
      <c r="U46" s="134">
        <v>28</v>
      </c>
      <c r="V46" s="71">
        <f t="shared" si="1"/>
        <v>7.933281519755948E-7</v>
      </c>
      <c r="W46" s="57">
        <f t="shared" si="2"/>
        <v>7.8097070227456031E-3</v>
      </c>
      <c r="X46" s="57">
        <f t="shared" si="3"/>
        <v>0.28000000000000003</v>
      </c>
      <c r="Y46" s="57">
        <f t="shared" si="4"/>
        <v>0.38905200551083424</v>
      </c>
      <c r="Z46" s="57">
        <v>9.5127937327895969E-4</v>
      </c>
      <c r="AA46" s="57">
        <v>1.7671056416624412E-3</v>
      </c>
      <c r="AB46" s="57">
        <v>0.2916745424605538</v>
      </c>
      <c r="AC46" s="57">
        <v>2.5160964654737269E-2</v>
      </c>
      <c r="AD46" s="57">
        <v>8.5001892602836327E-16</v>
      </c>
      <c r="AE46" s="122">
        <v>2.78791536453818E-2</v>
      </c>
    </row>
    <row r="47" spans="1:31" x14ac:dyDescent="0.3">
      <c r="A47" s="71" cm="1">
        <f t="array" ref="A47">INDEX(V35:AE35,B$11)</f>
        <v>1.5710076850245039E-8</v>
      </c>
      <c r="B47" s="57">
        <f t="shared" si="10"/>
        <v>4.9924865919341475E-9</v>
      </c>
      <c r="C47" s="57" cm="1">
        <f t="array" ref="C47">C46+INDEX(V$17:AE$17,B$11)</f>
        <v>17</v>
      </c>
      <c r="D47" s="57">
        <f t="shared" si="5"/>
        <v>5.1044664287224525E-10</v>
      </c>
      <c r="E47" s="122">
        <f t="shared" si="6"/>
        <v>1.1499184455618825E-21</v>
      </c>
      <c r="G47" s="71">
        <f t="shared" si="7"/>
        <v>0</v>
      </c>
      <c r="H47" s="57">
        <f t="shared" si="11"/>
        <v>18</v>
      </c>
      <c r="I47" s="57">
        <f t="shared" si="8"/>
        <v>0.54269631358329207</v>
      </c>
      <c r="J47" s="57">
        <f t="shared" si="9"/>
        <v>101</v>
      </c>
      <c r="K47" s="122">
        <f t="shared" si="13"/>
        <v>101</v>
      </c>
      <c r="L47" s="57">
        <f>IF(I47="","",AVERAGE(J$30:J47))</f>
        <v>102.11111111111111</v>
      </c>
      <c r="M47" s="57">
        <f>IFERROR(_xlfn.STDEV.S(J$30:J47)/H47^0.5,"")</f>
        <v>5.3209960790986877</v>
      </c>
      <c r="N47" s="57">
        <f t="shared" si="12"/>
        <v>9.2564405686191691</v>
      </c>
      <c r="O47" s="57">
        <f t="shared" si="14"/>
        <v>111.36755167973028</v>
      </c>
      <c r="P47" s="122">
        <f t="shared" si="15"/>
        <v>92.854670542491945</v>
      </c>
      <c r="Q47" s="57" cm="1">
        <f t="array" ref="Q47">IF($B$12,INDEX(V$14:AE$14,B$11),"")</f>
        <v>100.49999999737008</v>
      </c>
      <c r="R47" s="122">
        <v>18</v>
      </c>
      <c r="U47" s="134">
        <v>29</v>
      </c>
      <c r="V47" s="71">
        <f t="shared" si="1"/>
        <v>1.1043116444235964E-6</v>
      </c>
      <c r="W47" s="57">
        <f t="shared" si="2"/>
        <v>9.4256298268981017E-3</v>
      </c>
      <c r="X47" s="57">
        <f t="shared" si="3"/>
        <v>0.28999999999999998</v>
      </c>
      <c r="Y47" s="57">
        <f t="shared" si="4"/>
        <v>0.40697630106356009</v>
      </c>
      <c r="Z47" s="57">
        <v>1.1282843812583641E-3</v>
      </c>
      <c r="AA47" s="57">
        <v>1.8906912611891377E-3</v>
      </c>
      <c r="AB47" s="57">
        <v>0.31383801791394988</v>
      </c>
      <c r="AC47" s="57">
        <v>3.0208816227297562E-2</v>
      </c>
      <c r="AD47" s="57">
        <v>9.1060026998221552E-16</v>
      </c>
      <c r="AE47" s="122">
        <v>2.9381317376747935E-2</v>
      </c>
    </row>
    <row r="48" spans="1:31" x14ac:dyDescent="0.3">
      <c r="A48" s="71" cm="1">
        <f t="array" ref="A48">INDEX(V36:AE36,B$11)</f>
        <v>2.2928862116085232E-8</v>
      </c>
      <c r="B48" s="57">
        <f t="shared" si="10"/>
        <v>7.2187852658401929E-9</v>
      </c>
      <c r="C48" s="57" cm="1">
        <f t="array" ref="C48">C47+INDEX(V$17:AE$17,B$11)</f>
        <v>18</v>
      </c>
      <c r="D48" s="57">
        <f t="shared" si="5"/>
        <v>6.2882237133949608E-10</v>
      </c>
      <c r="E48" s="122">
        <f t="shared" si="6"/>
        <v>1.4709483059471331E-21</v>
      </c>
      <c r="G48" s="71">
        <f t="shared" si="7"/>
        <v>0</v>
      </c>
      <c r="H48" s="57">
        <f t="shared" si="11"/>
        <v>19</v>
      </c>
      <c r="I48" s="57">
        <f t="shared" si="8"/>
        <v>0.90005896857473999</v>
      </c>
      <c r="J48" s="57">
        <f t="shared" si="9"/>
        <v>119</v>
      </c>
      <c r="K48" s="122">
        <f t="shared" si="13"/>
        <v>119</v>
      </c>
      <c r="L48" s="57">
        <f>IF(I48="","",AVERAGE(J$30:J48))</f>
        <v>103</v>
      </c>
      <c r="M48" s="57">
        <f>IFERROR(_xlfn.STDEV.S(J$30:J48)/H48^0.5,"")</f>
        <v>5.1110475460069686</v>
      </c>
      <c r="N48" s="57">
        <f t="shared" si="12"/>
        <v>8.8628815412225688</v>
      </c>
      <c r="O48" s="57">
        <f t="shared" si="14"/>
        <v>111.86288154122256</v>
      </c>
      <c r="P48" s="122">
        <f t="shared" si="15"/>
        <v>94.137118458777437</v>
      </c>
      <c r="Q48" s="57" cm="1">
        <f t="array" ref="Q48">IF($B$12,INDEX(V$14:AE$14,B$11),"")</f>
        <v>100.49999999737008</v>
      </c>
      <c r="R48" s="122">
        <v>19</v>
      </c>
      <c r="U48" s="134">
        <v>30</v>
      </c>
      <c r="V48" s="71">
        <f t="shared" si="1"/>
        <v>1.530626736531063E-6</v>
      </c>
      <c r="W48" s="57">
        <f t="shared" si="2"/>
        <v>1.1292210000000002E-2</v>
      </c>
      <c r="X48" s="57">
        <f t="shared" si="3"/>
        <v>0.3</v>
      </c>
      <c r="Y48" s="57">
        <f t="shared" si="4"/>
        <v>0.42448038259480442</v>
      </c>
      <c r="Z48" s="57">
        <v>1.3343874673502566E-3</v>
      </c>
      <c r="AA48" s="57">
        <v>2.0176512321022286E-3</v>
      </c>
      <c r="AB48" s="57">
        <v>0.33673860027945268</v>
      </c>
      <c r="AC48" s="57">
        <v>3.814630528170105E-2</v>
      </c>
      <c r="AD48" s="57">
        <v>9.7327062579654562E-16</v>
      </c>
      <c r="AE48" s="122">
        <v>3.1127575409164748E-2</v>
      </c>
    </row>
    <row r="49" spans="1:31" x14ac:dyDescent="0.3">
      <c r="A49" s="71" cm="1">
        <f t="array" ref="A49">INDEX(V37:AE37,B$11)</f>
        <v>3.3320448485428455E-8</v>
      </c>
      <c r="B49" s="57">
        <f t="shared" si="10"/>
        <v>1.0391586369343223E-8</v>
      </c>
      <c r="C49" s="57" cm="1">
        <f t="array" ref="C49">C48+INDEX(V$17:AE$17,B$11)</f>
        <v>19</v>
      </c>
      <c r="D49" s="57">
        <f t="shared" si="5"/>
        <v>7.7602064776544662E-10</v>
      </c>
      <c r="E49" s="122">
        <f t="shared" si="6"/>
        <v>1.8873300449288316E-21</v>
      </c>
      <c r="G49" s="71">
        <f t="shared" si="7"/>
        <v>0</v>
      </c>
      <c r="H49" s="57">
        <f t="shared" si="11"/>
        <v>20</v>
      </c>
      <c r="I49" s="57">
        <f t="shared" si="8"/>
        <v>0.68741437548305839</v>
      </c>
      <c r="J49" s="57">
        <f t="shared" si="9"/>
        <v>107</v>
      </c>
      <c r="K49" s="122">
        <f t="shared" si="13"/>
        <v>107</v>
      </c>
      <c r="L49" s="57">
        <f>IF(I49="","",AVERAGE(J$30:J49))</f>
        <v>103.2</v>
      </c>
      <c r="M49" s="57">
        <f>IFERROR(_xlfn.STDEV.S(J$30:J49)/H49^0.5,"")</f>
        <v>4.8528884507877885</v>
      </c>
      <c r="N49" s="57">
        <f t="shared" si="12"/>
        <v>8.3912886509102727</v>
      </c>
      <c r="O49" s="57">
        <f t="shared" si="14"/>
        <v>111.59128865091027</v>
      </c>
      <c r="P49" s="122">
        <f t="shared" si="15"/>
        <v>94.808711349089734</v>
      </c>
      <c r="Q49" s="57" cm="1">
        <f t="array" ref="Q49">IF($B$12,INDEX(V$14:AE$14,B$11),"")</f>
        <v>100.49999999737008</v>
      </c>
      <c r="R49" s="122">
        <v>20</v>
      </c>
      <c r="U49" s="134">
        <v>31</v>
      </c>
      <c r="V49" s="71">
        <f t="shared" si="1"/>
        <v>2.1124547025028533E-6</v>
      </c>
      <c r="W49" s="57">
        <f t="shared" si="2"/>
        <v>1.3435119473346118E-2</v>
      </c>
      <c r="X49" s="57">
        <f t="shared" si="3"/>
        <v>0.31</v>
      </c>
      <c r="Y49" s="57">
        <f t="shared" si="4"/>
        <v>0.44155374689966398</v>
      </c>
      <c r="Z49" s="57">
        <v>1.5736205277776954E-3</v>
      </c>
      <c r="AA49" s="57">
        <v>2.1408150577056258E-3</v>
      </c>
      <c r="AB49" s="57">
        <v>0.36036077350053514</v>
      </c>
      <c r="AC49" s="57">
        <v>5.1157400253422781E-2</v>
      </c>
      <c r="AD49" s="57">
        <v>1.0380299934713535E-15</v>
      </c>
      <c r="AE49" s="122">
        <v>3.3192928784854511E-2</v>
      </c>
    </row>
    <row r="50" spans="1:31" x14ac:dyDescent="0.3">
      <c r="A50" s="71" cm="1">
        <f t="array" ref="A50">INDEX(V38:AE38,B$11)</f>
        <v>4.8213033651141262E-8</v>
      </c>
      <c r="B50" s="57">
        <f t="shared" si="10"/>
        <v>1.4892585165712808E-8</v>
      </c>
      <c r="C50" s="57" cm="1">
        <f t="array" ref="C50">C49+INDEX(V$17:AE$17,B$11)</f>
        <v>20</v>
      </c>
      <c r="D50" s="57">
        <f t="shared" si="5"/>
        <v>9.593885150487036E-10</v>
      </c>
      <c r="E50" s="122">
        <f t="shared" si="6"/>
        <v>2.4291315633292677E-21</v>
      </c>
      <c r="G50" s="71" t="str">
        <f t="shared" si="7"/>
        <v/>
      </c>
      <c r="H50" s="57" t="str">
        <f t="shared" si="11"/>
        <v/>
      </c>
      <c r="I50" s="57" t="str">
        <f t="shared" si="8"/>
        <v/>
      </c>
      <c r="J50" s="57" t="str">
        <f t="shared" si="9"/>
        <v/>
      </c>
      <c r="K50" s="122" t="e">
        <f t="shared" si="13"/>
        <v>#N/A</v>
      </c>
      <c r="L50" s="57" t="str">
        <f>IF(I50="","",AVERAGE(J$30:J50))</f>
        <v/>
      </c>
      <c r="M50" s="57" t="str">
        <f>IFERROR(_xlfn.STDEV.S(J$30:J50)/H50^0.5,"")</f>
        <v/>
      </c>
      <c r="N50" s="57" t="str">
        <f t="shared" si="12"/>
        <v/>
      </c>
      <c r="O50" s="57" t="str">
        <f t="shared" si="14"/>
        <v/>
      </c>
      <c r="P50" s="122" t="str">
        <f t="shared" si="15"/>
        <v/>
      </c>
      <c r="Q50" s="57" cm="1">
        <f t="array" ref="Q50">IF($B$12,INDEX(V$14:AE$14,B$11),"")</f>
        <v>100.49999999737008</v>
      </c>
      <c r="R50" s="122">
        <v>21</v>
      </c>
      <c r="U50" s="134">
        <v>32</v>
      </c>
      <c r="V50" s="71">
        <f t="shared" si="1"/>
        <v>2.9030040605562977E-6</v>
      </c>
      <c r="W50" s="57">
        <f t="shared" si="2"/>
        <v>1.5881071073689614E-2</v>
      </c>
      <c r="X50" s="57">
        <f t="shared" si="3"/>
        <v>0.32</v>
      </c>
      <c r="Y50" s="57">
        <f t="shared" si="4"/>
        <v>0.45818948879636001</v>
      </c>
      <c r="Z50" s="57">
        <v>1.8504340946050152E-3</v>
      </c>
      <c r="AA50" s="57">
        <v>2.2557539018046866E-3</v>
      </c>
      <c r="AB50" s="57">
        <v>0.3846823354959597</v>
      </c>
      <c r="AC50" s="57">
        <v>6.9694347436412563E-2</v>
      </c>
      <c r="AD50" s="57">
        <v>1.1048783730066388E-15</v>
      </c>
      <c r="AE50" s="122">
        <v>3.5663092980642686E-2</v>
      </c>
    </row>
    <row r="51" spans="1:31" x14ac:dyDescent="0.3">
      <c r="A51" s="71" cm="1">
        <f t="array" ref="A51">INDEX(V39:AE39,B$11)</f>
        <v>6.9461561463440114E-8</v>
      </c>
      <c r="B51" s="57">
        <f t="shared" si="10"/>
        <v>2.1248527812298851E-8</v>
      </c>
      <c r="C51" s="57" cm="1">
        <f t="array" ref="C51">C50+INDEX(V$17:AE$17,B$11)</f>
        <v>21</v>
      </c>
      <c r="D51" s="57">
        <f t="shared" si="5"/>
        <v>1.1882282761849263E-9</v>
      </c>
      <c r="E51" s="122">
        <f t="shared" si="6"/>
        <v>3.1364678660919044E-21</v>
      </c>
      <c r="G51" s="71" t="str">
        <f t="shared" si="7"/>
        <v/>
      </c>
      <c r="H51" s="57" t="str">
        <f t="shared" si="11"/>
        <v/>
      </c>
      <c r="I51" s="57" t="str">
        <f t="shared" si="8"/>
        <v/>
      </c>
      <c r="J51" s="57" t="str">
        <f t="shared" si="9"/>
        <v/>
      </c>
      <c r="K51" s="122" t="e">
        <f t="shared" si="13"/>
        <v>#N/A</v>
      </c>
      <c r="L51" s="57" t="str">
        <f>IF(I51="","",AVERAGE(J$30:J51))</f>
        <v/>
      </c>
      <c r="M51" s="57" t="str">
        <f>IFERROR(_xlfn.STDEV.S(J$30:J51)/H51^0.5,"")</f>
        <v/>
      </c>
      <c r="N51" s="57" t="str">
        <f t="shared" si="12"/>
        <v/>
      </c>
      <c r="O51" s="57" t="str">
        <f t="shared" si="14"/>
        <v/>
      </c>
      <c r="P51" s="122" t="str">
        <f t="shared" si="15"/>
        <v/>
      </c>
      <c r="Q51" s="57" cm="1">
        <f t="array" ref="Q51">IF($B$12,INDEX(V$14:AE$14,B$11),"")</f>
        <v>100.49999999737008</v>
      </c>
      <c r="R51" s="122">
        <v>22</v>
      </c>
      <c r="U51" s="134">
        <v>33</v>
      </c>
      <c r="V51" s="71">
        <f t="shared" si="1"/>
        <v>3.9723886033777357E-6</v>
      </c>
      <c r="W51" s="57">
        <f t="shared" si="2"/>
        <v>1.8657708601346114E-2</v>
      </c>
      <c r="X51" s="57">
        <f t="shared" si="3"/>
        <v>0.33</v>
      </c>
      <c r="Y51" s="57">
        <f t="shared" ref="Y51:Y82" si="16">_xlfn.LOGNORM.DIST(C63,(LN(120)+LN(10))/2,(LN(120)-LN(10))/3.29,1)</f>
        <v>0.47438377779729518</v>
      </c>
      <c r="Z51" s="57">
        <v>2.1698287007776776E-3</v>
      </c>
      <c r="AA51" s="57">
        <v>2.3607805887062138E-3</v>
      </c>
      <c r="AB51" s="57">
        <v>0.40966687365076054</v>
      </c>
      <c r="AC51" s="57">
        <v>9.456274273469939E-2</v>
      </c>
      <c r="AD51" s="57">
        <v>1.1738157644024018E-15</v>
      </c>
      <c r="AE51" s="122">
        <v>3.860430268316712E-2</v>
      </c>
    </row>
    <row r="52" spans="1:31" x14ac:dyDescent="0.3">
      <c r="A52" s="71" cm="1">
        <f t="array" ref="A52">INDEX(V40:AE40,B$11)</f>
        <v>9.9644263169334635E-8</v>
      </c>
      <c r="B52" s="57">
        <f t="shared" si="10"/>
        <v>3.0182701705894521E-8</v>
      </c>
      <c r="C52" s="57" cm="1">
        <f t="array" ref="C52">C51+INDEX(V$17:AE$17,B$11)</f>
        <v>22</v>
      </c>
      <c r="D52" s="57">
        <f t="shared" si="5"/>
        <v>1.4743392935852626E-9</v>
      </c>
      <c r="E52" s="122">
        <f t="shared" si="6"/>
        <v>4.0630524223149104E-21</v>
      </c>
      <c r="G52" s="71" t="str">
        <f t="shared" si="7"/>
        <v/>
      </c>
      <c r="H52" s="57" t="str">
        <f t="shared" si="11"/>
        <v/>
      </c>
      <c r="I52" s="57" t="str">
        <f t="shared" si="8"/>
        <v/>
      </c>
      <c r="J52" s="57" t="str">
        <f t="shared" si="9"/>
        <v/>
      </c>
      <c r="K52" s="122" t="e">
        <f t="shared" si="13"/>
        <v>#N/A</v>
      </c>
      <c r="L52" s="57" t="str">
        <f>IF(I52="","",AVERAGE(J$30:J52))</f>
        <v/>
      </c>
      <c r="M52" s="57" t="str">
        <f>IFERROR(_xlfn.STDEV.S(J$30:J52)/H52^0.5,"")</f>
        <v/>
      </c>
      <c r="N52" s="57" t="str">
        <f t="shared" si="12"/>
        <v/>
      </c>
      <c r="O52" s="57" t="str">
        <f t="shared" si="14"/>
        <v/>
      </c>
      <c r="P52" s="122" t="str">
        <f t="shared" si="15"/>
        <v/>
      </c>
      <c r="Q52" s="57" cm="1">
        <f t="array" ref="Q52">IF($B$12,INDEX(V$14:AE$14,B$11),"")</f>
        <v>100.49999999737008</v>
      </c>
      <c r="R52" s="122">
        <v>23</v>
      </c>
      <c r="U52" s="134">
        <v>34</v>
      </c>
      <c r="V52" s="71">
        <f t="shared" si="1"/>
        <v>5.4125439077038416E-6</v>
      </c>
      <c r="W52" s="57">
        <f t="shared" si="2"/>
        <v>2.1793482779161624E-2</v>
      </c>
      <c r="X52" s="57">
        <f t="shared" si="3"/>
        <v>0.34</v>
      </c>
      <c r="Y52" s="57">
        <f t="shared" si="16"/>
        <v>0.49013539927267247</v>
      </c>
      <c r="Z52" s="57">
        <v>2.5373245651130732E-3</v>
      </c>
      <c r="AA52" s="57">
        <v>2.4571605001801051E-3</v>
      </c>
      <c r="AB52" s="57">
        <v>0.43525667730230438</v>
      </c>
      <c r="AC52" s="57">
        <v>0.12479937365433554</v>
      </c>
      <c r="AD52" s="57">
        <v>3.9736841888941997E-3</v>
      </c>
      <c r="AE52" s="122">
        <v>4.2080844500046913E-2</v>
      </c>
    </row>
    <row r="53" spans="1:31" x14ac:dyDescent="0.3">
      <c r="A53" s="71" cm="1">
        <f t="array" ref="A53">INDEX(V41:AE41,B$11)</f>
        <v>1.4232755348065249E-7</v>
      </c>
      <c r="B53" s="57">
        <f t="shared" si="10"/>
        <v>4.268329031131786E-8</v>
      </c>
      <c r="C53" s="57" cm="1">
        <f t="array" ref="C53">C52+INDEX(V$17:AE$17,B$11)</f>
        <v>23</v>
      </c>
      <c r="D53" s="57">
        <f t="shared" si="5"/>
        <v>1.8327156911197472E-9</v>
      </c>
      <c r="E53" s="122">
        <f t="shared" si="6"/>
        <v>5.2810743478928195E-21</v>
      </c>
      <c r="G53" s="71" t="str">
        <f t="shared" si="7"/>
        <v/>
      </c>
      <c r="H53" s="57" t="str">
        <f t="shared" si="11"/>
        <v/>
      </c>
      <c r="I53" s="57" t="str">
        <f t="shared" si="8"/>
        <v/>
      </c>
      <c r="J53" s="57" t="str">
        <f t="shared" si="9"/>
        <v/>
      </c>
      <c r="K53" s="122" t="e">
        <f t="shared" si="13"/>
        <v>#N/A</v>
      </c>
      <c r="L53" s="57" t="str">
        <f>IF(I53="","",AVERAGE(J$30:J53))</f>
        <v/>
      </c>
      <c r="M53" s="57" t="str">
        <f>IFERROR(_xlfn.STDEV.S(J$30:J53)/H53^0.5,"")</f>
        <v/>
      </c>
      <c r="N53" s="57" t="str">
        <f t="shared" si="12"/>
        <v/>
      </c>
      <c r="O53" s="57" t="str">
        <f t="shared" si="14"/>
        <v/>
      </c>
      <c r="P53" s="122" t="str">
        <f t="shared" si="15"/>
        <v/>
      </c>
      <c r="Q53" s="57" cm="1">
        <f t="array" ref="Q53">IF($B$12,INDEX(V$14:AE$14,B$11),"")</f>
        <v>100.49999999737008</v>
      </c>
      <c r="R53" s="122">
        <v>24</v>
      </c>
      <c r="U53" s="134">
        <v>35</v>
      </c>
      <c r="V53" s="71">
        <f t="shared" si="1"/>
        <v>7.3434238368946899E-6</v>
      </c>
      <c r="W53" s="57">
        <f t="shared" si="2"/>
        <v>2.5317513320312478E-2</v>
      </c>
      <c r="X53" s="57">
        <f t="shared" si="3"/>
        <v>0.35</v>
      </c>
      <c r="Y53" s="57">
        <f t="shared" si="16"/>
        <v>0.50544535316378858</v>
      </c>
      <c r="Z53" s="57">
        <v>2.9590583116155776E-3</v>
      </c>
      <c r="AA53" s="57">
        <v>2.5484788845744045E-3</v>
      </c>
      <c r="AB53" s="57">
        <v>0.46136708684767375</v>
      </c>
      <c r="AC53" s="57">
        <v>0.15984691617475874</v>
      </c>
      <c r="AD53" s="57">
        <v>9.5581802778884218E-3</v>
      </c>
      <c r="AE53" s="122">
        <v>4.6143368485769824E-2</v>
      </c>
    </row>
    <row r="54" spans="1:31" x14ac:dyDescent="0.3">
      <c r="A54" s="71" cm="1">
        <f t="array" ref="A54">INDEX(V42:AE42,B$11)</f>
        <v>2.0242114795249817E-7</v>
      </c>
      <c r="B54" s="57">
        <f t="shared" si="10"/>
        <v>6.0093594471845677E-8</v>
      </c>
      <c r="C54" s="57" cm="1">
        <f t="array" ref="C54">C53+INDEX(V$17:AE$17,B$11)</f>
        <v>24</v>
      </c>
      <c r="D54" s="57">
        <f t="shared" si="5"/>
        <v>2.2824464186751593E-9</v>
      </c>
      <c r="E54" s="122">
        <f t="shared" si="6"/>
        <v>6.8879234401563229E-21</v>
      </c>
      <c r="G54" s="71" t="str">
        <f t="shared" si="7"/>
        <v/>
      </c>
      <c r="H54" s="57" t="str">
        <f t="shared" si="11"/>
        <v/>
      </c>
      <c r="I54" s="57" t="str">
        <f t="shared" si="8"/>
        <v/>
      </c>
      <c r="J54" s="57" t="str">
        <f t="shared" si="9"/>
        <v/>
      </c>
      <c r="K54" s="122" t="e">
        <f t="shared" si="13"/>
        <v>#N/A</v>
      </c>
      <c r="L54" s="57" t="str">
        <f>IF(I54="","",AVERAGE(J$30:J54))</f>
        <v/>
      </c>
      <c r="M54" s="57" t="str">
        <f>IFERROR(_xlfn.STDEV.S(J$30:J54)/H54^0.5,"")</f>
        <v/>
      </c>
      <c r="N54" s="57" t="str">
        <f t="shared" si="12"/>
        <v/>
      </c>
      <c r="O54" s="57" t="str">
        <f t="shared" si="14"/>
        <v/>
      </c>
      <c r="P54" s="122" t="str">
        <f t="shared" si="15"/>
        <v/>
      </c>
      <c r="Q54" s="57" cm="1">
        <f t="array" ref="Q54">IF($B$12,INDEX(V$14:AE$14,B$11),"")</f>
        <v>100.49999999737008</v>
      </c>
      <c r="R54" s="122">
        <v>25</v>
      </c>
      <c r="U54" s="134">
        <v>36</v>
      </c>
      <c r="V54" s="71">
        <f t="shared" si="1"/>
        <v>9.9207638855547508E-6</v>
      </c>
      <c r="W54" s="57">
        <f t="shared" si="2"/>
        <v>2.9259437447577599E-2</v>
      </c>
      <c r="X54" s="57">
        <f t="shared" si="3"/>
        <v>0.36</v>
      </c>
      <c r="Y54" s="57">
        <f t="shared" si="16"/>
        <v>0.52031650381088457</v>
      </c>
      <c r="Z54" s="57">
        <v>3.4417598723266857E-3</v>
      </c>
      <c r="AA54" s="57">
        <v>2.6412735477002514E-3</v>
      </c>
      <c r="AB54" s="57">
        <v>0.48788273285476746</v>
      </c>
      <c r="AC54" s="57">
        <v>0.19816320013186231</v>
      </c>
      <c r="AD54" s="57">
        <v>1.6889999389255325E-2</v>
      </c>
      <c r="AE54" s="122">
        <v>5.0842914310627388E-2</v>
      </c>
    </row>
    <row r="55" spans="1:31" x14ac:dyDescent="0.3">
      <c r="A55" s="71" cm="1">
        <f t="array" ref="A55">INDEX(V43:AE43,B$11)</f>
        <v>2.8665157187919333E-7</v>
      </c>
      <c r="B55" s="57">
        <f t="shared" si="10"/>
        <v>8.4230423926695158E-8</v>
      </c>
      <c r="C55" s="57" cm="1">
        <f t="array" ref="C55">C54+INDEX(V$17:AE$17,B$11)</f>
        <v>25</v>
      </c>
      <c r="D55" s="57">
        <f t="shared" si="5"/>
        <v>2.8478784377734717E-9</v>
      </c>
      <c r="E55" s="122">
        <f t="shared" si="6"/>
        <v>9.0155015947392574E-21</v>
      </c>
      <c r="G55" s="71" t="str">
        <f t="shared" si="7"/>
        <v/>
      </c>
      <c r="H55" s="57" t="str">
        <f t="shared" si="11"/>
        <v/>
      </c>
      <c r="I55" s="57" t="str">
        <f t="shared" si="8"/>
        <v/>
      </c>
      <c r="J55" s="57" t="str">
        <f t="shared" si="9"/>
        <v/>
      </c>
      <c r="K55" s="122" t="e">
        <f t="shared" si="13"/>
        <v>#N/A</v>
      </c>
      <c r="L55" s="57" t="str">
        <f>IF(I55="","",AVERAGE(J$30:J55))</f>
        <v/>
      </c>
      <c r="M55" s="57" t="str">
        <f>IFERROR(_xlfn.STDEV.S(J$30:J55)/H55^0.5,"")</f>
        <v/>
      </c>
      <c r="N55" s="57" t="str">
        <f t="shared" si="12"/>
        <v/>
      </c>
      <c r="O55" s="57" t="str">
        <f t="shared" si="14"/>
        <v/>
      </c>
      <c r="P55" s="122" t="str">
        <f t="shared" si="15"/>
        <v/>
      </c>
      <c r="Q55" s="57" cm="1">
        <f t="array" ref="Q55">IF($B$12,INDEX(V$14:AE$14,B$11),"")</f>
        <v>100.49999999737008</v>
      </c>
      <c r="R55" s="122">
        <v>26</v>
      </c>
      <c r="U55" s="134">
        <v>37</v>
      </c>
      <c r="V55" s="71">
        <f t="shared" si="1"/>
        <v>1.3345749015906309E-5</v>
      </c>
      <c r="W55" s="57">
        <f t="shared" si="2"/>
        <v>3.3649245281394111E-2</v>
      </c>
      <c r="X55" s="57">
        <f t="shared" si="3"/>
        <v>0.37</v>
      </c>
      <c r="Y55" s="57">
        <f t="shared" si="16"/>
        <v>0.53475327501065362</v>
      </c>
      <c r="Z55" s="57">
        <v>3.9928910702241947E-3</v>
      </c>
      <c r="AA55" s="57">
        <v>2.7416605014454862E-3</v>
      </c>
      <c r="AB55" s="57">
        <v>0.51465658832922312</v>
      </c>
      <c r="AC55" s="57">
        <v>0.23873659486355356</v>
      </c>
      <c r="AD55" s="57">
        <v>2.5493270746367203E-2</v>
      </c>
      <c r="AE55" s="122">
        <v>5.6204807001863477E-2</v>
      </c>
    </row>
    <row r="56" spans="1:31" x14ac:dyDescent="0.3">
      <c r="A56" s="71" cm="1">
        <f t="array" ref="A56">INDEX(V44:AE44,B$11)</f>
        <v>4.041901151987933E-7</v>
      </c>
      <c r="B56" s="57">
        <f t="shared" si="10"/>
        <v>1.1753854331959997E-7</v>
      </c>
      <c r="C56" s="57" cm="1">
        <f t="array" ref="C56">C55+INDEX(V$17:AE$17,B$11)</f>
        <v>26</v>
      </c>
      <c r="D56" s="57">
        <f t="shared" si="5"/>
        <v>3.5601226170091242E-9</v>
      </c>
      <c r="E56" s="122">
        <f t="shared" si="6"/>
        <v>1.1843170099260833E-20</v>
      </c>
      <c r="G56" s="71" t="str">
        <f t="shared" si="7"/>
        <v/>
      </c>
      <c r="H56" s="57" t="str">
        <f t="shared" si="11"/>
        <v/>
      </c>
      <c r="I56" s="57" t="str">
        <f t="shared" si="8"/>
        <v/>
      </c>
      <c r="J56" s="57" t="str">
        <f t="shared" si="9"/>
        <v/>
      </c>
      <c r="K56" s="122" t="e">
        <f t="shared" si="13"/>
        <v>#N/A</v>
      </c>
      <c r="L56" s="57" t="str">
        <f>IF(I56="","",AVERAGE(J$30:J56))</f>
        <v/>
      </c>
      <c r="M56" s="57" t="str">
        <f>IFERROR(_xlfn.STDEV.S(J$30:J56)/H56^0.5,"")</f>
        <v/>
      </c>
      <c r="N56" s="57" t="str">
        <f t="shared" si="12"/>
        <v/>
      </c>
      <c r="O56" s="57" t="str">
        <f t="shared" si="14"/>
        <v/>
      </c>
      <c r="P56" s="122" t="str">
        <f t="shared" si="15"/>
        <v/>
      </c>
      <c r="Q56" s="57" cm="1">
        <f t="array" ref="Q56">IF($B$12,INDEX(V$14:AE$14,B$11),"")</f>
        <v>100.49999999737008</v>
      </c>
      <c r="R56" s="122">
        <v>27</v>
      </c>
      <c r="U56" s="134">
        <v>38</v>
      </c>
      <c r="V56" s="71">
        <f t="shared" si="1"/>
        <v>1.7876979701243996E-5</v>
      </c>
      <c r="W56" s="57">
        <f t="shared" si="2"/>
        <v>3.8517102598681588E-2</v>
      </c>
      <c r="X56" s="57">
        <f t="shared" si="3"/>
        <v>0.38</v>
      </c>
      <c r="Y56" s="57">
        <f t="shared" si="16"/>
        <v>0.54876138497534077</v>
      </c>
      <c r="Z56" s="57">
        <v>4.6205546741946149E-3</v>
      </c>
      <c r="AA56" s="57">
        <v>2.8525923032732036E-3</v>
      </c>
      <c r="AB56" s="57">
        <v>0.54151228751955538</v>
      </c>
      <c r="AC56" s="57">
        <v>0.27866510080250551</v>
      </c>
      <c r="AD56" s="57">
        <v>3.5171109817049635E-2</v>
      </c>
      <c r="AE56" s="122">
        <v>6.2238202530866281E-2</v>
      </c>
    </row>
    <row r="57" spans="1:31" x14ac:dyDescent="0.3">
      <c r="A57" s="71" cm="1">
        <f t="array" ref="A57">INDEX(V45:AE45,B$11)</f>
        <v>5.674810724272158E-7</v>
      </c>
      <c r="B57" s="57">
        <f t="shared" si="10"/>
        <v>1.632909572284225E-7</v>
      </c>
      <c r="C57" s="57" cm="1">
        <f t="array" ref="C57">C56+INDEX(V$17:AE$17,B$11)</f>
        <v>27</v>
      </c>
      <c r="D57" s="57">
        <f t="shared" si="5"/>
        <v>4.4590067617429886E-9</v>
      </c>
      <c r="E57" s="122">
        <f t="shared" si="6"/>
        <v>1.5615831041241811E-20</v>
      </c>
      <c r="G57" s="71" t="str">
        <f t="shared" si="7"/>
        <v/>
      </c>
      <c r="H57" s="57" t="str">
        <f t="shared" si="11"/>
        <v/>
      </c>
      <c r="I57" s="57" t="str">
        <f t="shared" si="8"/>
        <v/>
      </c>
      <c r="J57" s="57" t="str">
        <f t="shared" si="9"/>
        <v/>
      </c>
      <c r="K57" s="122" t="e">
        <f t="shared" si="13"/>
        <v>#N/A</v>
      </c>
      <c r="L57" s="57" t="str">
        <f>IF(I57="","",AVERAGE(J$30:J57))</f>
        <v/>
      </c>
      <c r="M57" s="57" t="str">
        <f>IFERROR(_xlfn.STDEV.S(J$30:J57)/H57^0.5,"")</f>
        <v/>
      </c>
      <c r="N57" s="57" t="str">
        <f t="shared" si="12"/>
        <v/>
      </c>
      <c r="O57" s="57" t="str">
        <f t="shared" si="14"/>
        <v/>
      </c>
      <c r="P57" s="122" t="str">
        <f t="shared" si="15"/>
        <v/>
      </c>
      <c r="Q57" s="57" cm="1">
        <f t="array" ref="Q57">IF($B$12,INDEX(V$14:AE$14,B$11),"")</f>
        <v>100.49999999737008</v>
      </c>
      <c r="R57" s="122">
        <v>28</v>
      </c>
      <c r="U57" s="134">
        <v>39</v>
      </c>
      <c r="V57" s="71">
        <f t="shared" si="1"/>
        <v>2.3845190710188164E-5</v>
      </c>
      <c r="W57" s="57">
        <f t="shared" si="2"/>
        <v>4.3893161549090093E-2</v>
      </c>
      <c r="X57" s="57">
        <f t="shared" si="3"/>
        <v>0.39</v>
      </c>
      <c r="Y57" s="57">
        <f t="shared" si="16"/>
        <v>0.5623476164061838</v>
      </c>
      <c r="Z57" s="57">
        <v>5.3337066040975425E-3</v>
      </c>
      <c r="AA57" s="57">
        <v>2.9711163957203083E-3</v>
      </c>
      <c r="AB57" s="57">
        <v>0.56824953919369814</v>
      </c>
      <c r="AC57" s="57">
        <v>0.31714106169710843</v>
      </c>
      <c r="AD57" s="57">
        <v>4.568980033995234E-2</v>
      </c>
      <c r="AE57" s="122">
        <v>6.8858164652417828E-2</v>
      </c>
    </row>
    <row r="58" spans="1:31" x14ac:dyDescent="0.3">
      <c r="A58" s="71" cm="1">
        <f t="array" ref="A58">INDEX(V46:AE46,B$11)</f>
        <v>7.933281519755948E-7</v>
      </c>
      <c r="B58" s="57">
        <f t="shared" si="10"/>
        <v>2.25847079548379E-7</v>
      </c>
      <c r="C58" s="57" cm="1">
        <f t="array" ref="C58">C57+INDEX(V$17:AE$17,B$11)</f>
        <v>28</v>
      </c>
      <c r="D58" s="57">
        <f t="shared" si="5"/>
        <v>5.595613008069807E-9</v>
      </c>
      <c r="E58" s="122">
        <f t="shared" si="6"/>
        <v>2.0669291755852597E-20</v>
      </c>
      <c r="G58" s="71" t="str">
        <f t="shared" si="7"/>
        <v/>
      </c>
      <c r="H58" s="57" t="str">
        <f t="shared" si="11"/>
        <v/>
      </c>
      <c r="I58" s="57" t="str">
        <f t="shared" si="8"/>
        <v/>
      </c>
      <c r="J58" s="57" t="str">
        <f t="shared" si="9"/>
        <v/>
      </c>
      <c r="K58" s="122" t="e">
        <f t="shared" si="13"/>
        <v>#N/A</v>
      </c>
      <c r="L58" s="57" t="str">
        <f>IF(I58="","",AVERAGE(J$30:J58))</f>
        <v/>
      </c>
      <c r="M58" s="57" t="str">
        <f>IFERROR(_xlfn.STDEV.S(J$30:J58)/H58^0.5,"")</f>
        <v/>
      </c>
      <c r="N58" s="57" t="str">
        <f t="shared" si="12"/>
        <v/>
      </c>
      <c r="O58" s="57" t="str">
        <f t="shared" si="14"/>
        <v/>
      </c>
      <c r="P58" s="122" t="str">
        <f t="shared" si="15"/>
        <v/>
      </c>
      <c r="Q58" s="57" cm="1">
        <f t="array" ref="Q58">IF($B$12,INDEX(V$14:AE$14,B$11),"")</f>
        <v>100.49999999737008</v>
      </c>
      <c r="R58" s="122">
        <v>29</v>
      </c>
      <c r="U58" s="134">
        <v>40</v>
      </c>
      <c r="V58" s="71">
        <f t="shared" si="1"/>
        <v>3.1671241833119857E-5</v>
      </c>
      <c r="W58" s="57">
        <f t="shared" si="2"/>
        <v>4.980736000000003E-2</v>
      </c>
      <c r="X58" s="57">
        <f t="shared" si="3"/>
        <v>0.4</v>
      </c>
      <c r="Y58" s="57">
        <f t="shared" si="16"/>
        <v>0.57551961740519553</v>
      </c>
      <c r="Z58" s="57">
        <v>6.1419985814322132E-3</v>
      </c>
      <c r="AA58" s="57">
        <v>3.0911167668989607E-3</v>
      </c>
      <c r="AB58" s="57">
        <v>0.59465256610646988</v>
      </c>
      <c r="AC58" s="57">
        <v>0.35294990264857695</v>
      </c>
      <c r="AD58" s="57">
        <v>5.6792882259472474E-2</v>
      </c>
      <c r="AE58" s="122">
        <v>7.5979757121300187E-2</v>
      </c>
    </row>
    <row r="59" spans="1:31" x14ac:dyDescent="0.3">
      <c r="A59" s="71" cm="1">
        <f t="array" ref="A59">INDEX(V47:AE47,B$11)</f>
        <v>1.1043116444235964E-6</v>
      </c>
      <c r="B59" s="57">
        <f t="shared" si="10"/>
        <v>3.1098349244800156E-7</v>
      </c>
      <c r="C59" s="57" cm="1">
        <f t="array" ref="C59">C58+INDEX(V$17:AE$17,B$11)</f>
        <v>29</v>
      </c>
      <c r="D59" s="57">
        <f t="shared" si="5"/>
        <v>7.0355802075067198E-9</v>
      </c>
      <c r="E59" s="122">
        <f t="shared" si="6"/>
        <v>2.7466009420946851E-20</v>
      </c>
      <c r="G59" s="71" t="str">
        <f t="shared" si="7"/>
        <v/>
      </c>
      <c r="H59" s="57" t="str">
        <f t="shared" si="11"/>
        <v/>
      </c>
      <c r="I59" s="57" t="str">
        <f t="shared" si="8"/>
        <v/>
      </c>
      <c r="J59" s="57" t="str">
        <f t="shared" si="9"/>
        <v/>
      </c>
      <c r="K59" s="122" t="e">
        <f t="shared" si="13"/>
        <v>#N/A</v>
      </c>
      <c r="L59" s="57" t="str">
        <f>IF(I59="","",AVERAGE(J$30:J59))</f>
        <v/>
      </c>
      <c r="M59" s="57" t="str">
        <f>IFERROR(_xlfn.STDEV.S(J$30:J59)/H59^0.5,"")</f>
        <v/>
      </c>
      <c r="N59" s="57" t="str">
        <f t="shared" si="12"/>
        <v/>
      </c>
      <c r="O59" s="57" t="str">
        <f t="shared" si="14"/>
        <v/>
      </c>
      <c r="P59" s="122" t="str">
        <f t="shared" si="15"/>
        <v/>
      </c>
      <c r="Q59" s="57" cm="1">
        <f t="array" ref="Q59">IF($B$12,INDEX(V$14:AE$14,B$11),"")</f>
        <v>100.49999999737008</v>
      </c>
      <c r="R59" s="122">
        <v>30</v>
      </c>
      <c r="U59" s="134">
        <v>41</v>
      </c>
      <c r="V59" s="71">
        <f t="shared" si="1"/>
        <v>4.1887966890061208E-5</v>
      </c>
      <c r="W59" s="57">
        <f t="shared" si="2"/>
        <v>5.6289210266274078E-2</v>
      </c>
      <c r="X59" s="57">
        <f t="shared" si="3"/>
        <v>0.41</v>
      </c>
      <c r="Y59" s="57">
        <f t="shared" si="16"/>
        <v>0.58828572942359003</v>
      </c>
      <c r="Z59" s="57">
        <v>7.0559455836740129E-3</v>
      </c>
      <c r="AA59" s="57">
        <v>3.2092190654227663E-3</v>
      </c>
      <c r="AB59" s="57">
        <v>0.6205005409883062</v>
      </c>
      <c r="AC59" s="57">
        <v>0.38623378763997501</v>
      </c>
      <c r="AD59" s="57">
        <v>6.8343409242534264E-2</v>
      </c>
      <c r="AE59" s="122">
        <v>8.3498757710009655E-2</v>
      </c>
    </row>
    <row r="60" spans="1:31" x14ac:dyDescent="0.3">
      <c r="A60" s="71" cm="1">
        <f t="array" ref="A60">INDEX(V48:AE48,B$11)</f>
        <v>1.530626736531063E-6</v>
      </c>
      <c r="B60" s="57">
        <f t="shared" si="10"/>
        <v>4.2631509210746662E-7</v>
      </c>
      <c r="C60" s="57" cm="1">
        <f t="array" ref="C60">C59+INDEX(V$17:AE$17,B$11)</f>
        <v>30</v>
      </c>
      <c r="D60" s="57">
        <f t="shared" si="5"/>
        <v>8.8634094168954944E-9</v>
      </c>
      <c r="E60" s="122">
        <f t="shared" si="6"/>
        <v>3.6645701613375159E-20</v>
      </c>
      <c r="G60" s="71" t="str">
        <f t="shared" si="7"/>
        <v/>
      </c>
      <c r="H60" s="57" t="str">
        <f t="shared" si="11"/>
        <v/>
      </c>
      <c r="I60" s="57" t="str">
        <f t="shared" si="8"/>
        <v/>
      </c>
      <c r="J60" s="57" t="str">
        <f t="shared" si="9"/>
        <v/>
      </c>
      <c r="K60" s="122" t="e">
        <f t="shared" si="13"/>
        <v>#N/A</v>
      </c>
      <c r="L60" s="57" t="str">
        <f>IF(I60="","",AVERAGE(J$30:J60))</f>
        <v/>
      </c>
      <c r="M60" s="57" t="str">
        <f>IFERROR(_xlfn.STDEV.S(J$30:J60)/H60^0.5,"")</f>
        <v/>
      </c>
      <c r="N60" s="57" t="str">
        <f t="shared" si="12"/>
        <v/>
      </c>
      <c r="O60" s="57" t="str">
        <f t="shared" si="14"/>
        <v/>
      </c>
      <c r="P60" s="122" t="str">
        <f t="shared" si="15"/>
        <v/>
      </c>
      <c r="Q60" s="57" cm="1">
        <f t="array" ref="Q60">IF($B$12,INDEX(V$14:AE$14,B$11),"")</f>
        <v>100.49999999737008</v>
      </c>
      <c r="R60" s="122">
        <v>31</v>
      </c>
      <c r="U60" s="134">
        <v>42</v>
      </c>
      <c r="V60" s="71">
        <f t="shared" si="1"/>
        <v>5.5166535027278632E-5</v>
      </c>
      <c r="W60" s="57">
        <f t="shared" si="2"/>
        <v>6.3367578065433527E-2</v>
      </c>
      <c r="X60" s="57">
        <f t="shared" si="3"/>
        <v>0.42</v>
      </c>
      <c r="Y60" s="57">
        <f t="shared" si="16"/>
        <v>0.60065483887918791</v>
      </c>
      <c r="Z60" s="57">
        <v>8.0868161328126274E-3</v>
      </c>
      <c r="AA60" s="57">
        <v>3.3304848183713168E-3</v>
      </c>
      <c r="AB60" s="57">
        <v>0.64557886374951989</v>
      </c>
      <c r="AC60" s="57">
        <v>0.4172100833410598</v>
      </c>
      <c r="AD60" s="57">
        <v>8.0233916458321328E-2</v>
      </c>
      <c r="AE60" s="122">
        <v>9.1339386144716483E-2</v>
      </c>
    </row>
    <row r="61" spans="1:31" x14ac:dyDescent="0.3">
      <c r="A61" s="71" cm="1">
        <f t="array" ref="A61">INDEX(V49:AE49,B$11)</f>
        <v>2.1124547025028533E-6</v>
      </c>
      <c r="B61" s="57">
        <f t="shared" si="10"/>
        <v>5.8182796597179031E-7</v>
      </c>
      <c r="C61" s="57" cm="1">
        <f t="array" ref="C61">C60+INDEX(V$17:AE$17,B$11)</f>
        <v>31</v>
      </c>
      <c r="D61" s="57">
        <f t="shared" si="5"/>
        <v>1.1188086868202764E-8</v>
      </c>
      <c r="E61" s="122">
        <f t="shared" si="6"/>
        <v>4.90973531478697E-20</v>
      </c>
      <c r="G61" s="71" t="str">
        <f t="shared" si="7"/>
        <v/>
      </c>
      <c r="H61" s="57" t="str">
        <f t="shared" si="11"/>
        <v/>
      </c>
      <c r="I61" s="57" t="str">
        <f t="shared" si="8"/>
        <v/>
      </c>
      <c r="J61" s="57" t="str">
        <f t="shared" si="9"/>
        <v/>
      </c>
      <c r="K61" s="122" t="e">
        <f t="shared" si="13"/>
        <v>#N/A</v>
      </c>
      <c r="L61" s="57" t="str">
        <f>IF(I61="","",AVERAGE(J$30:J61))</f>
        <v/>
      </c>
      <c r="M61" s="57" t="str">
        <f>IFERROR(_xlfn.STDEV.S(J$30:J61)/H61^0.5,"")</f>
        <v/>
      </c>
      <c r="N61" s="57" t="str">
        <f t="shared" si="12"/>
        <v/>
      </c>
      <c r="O61" s="57" t="str">
        <f t="shared" si="14"/>
        <v/>
      </c>
      <c r="P61" s="122" t="str">
        <f t="shared" si="15"/>
        <v/>
      </c>
      <c r="Q61" s="57" cm="1">
        <f t="array" ref="Q61">IF($B$12,INDEX(V$14:AE$14,B$11),"")</f>
        <v>100.49999999737008</v>
      </c>
      <c r="R61" s="122">
        <v>32</v>
      </c>
      <c r="U61" s="134">
        <v>43</v>
      </c>
      <c r="V61" s="71">
        <f t="shared" si="1"/>
        <v>7.234804392511999E-5</v>
      </c>
      <c r="W61" s="57">
        <f t="shared" si="2"/>
        <v>7.1070452623602023E-2</v>
      </c>
      <c r="X61" s="57">
        <f t="shared" si="3"/>
        <v>0.43</v>
      </c>
      <c r="Y61" s="57">
        <f t="shared" si="16"/>
        <v>0.61263624946832396</v>
      </c>
      <c r="Z61" s="57">
        <v>9.2468777025693401E-3</v>
      </c>
      <c r="AA61" s="57">
        <v>3.4694659160984377E-3</v>
      </c>
      <c r="AB61" s="57">
        <v>0.66969043049090327</v>
      </c>
      <c r="AC61" s="57">
        <v>0.44600859164941142</v>
      </c>
      <c r="AD61" s="57">
        <v>9.2389628243093255E-2</v>
      </c>
      <c r="AE61" s="122">
        <v>9.9412615214263284E-2</v>
      </c>
    </row>
    <row r="62" spans="1:31" x14ac:dyDescent="0.3">
      <c r="A62" s="71" cm="1">
        <f t="array" ref="A62">INDEX(V50:AE50,B$11)</f>
        <v>2.9030040605562977E-6</v>
      </c>
      <c r="B62" s="57">
        <f t="shared" si="10"/>
        <v>7.9054935805344439E-7</v>
      </c>
      <c r="C62" s="57" cm="1">
        <f t="array" ref="C62">C61+INDEX(V$17:AE$17,B$11)</f>
        <v>32</v>
      </c>
      <c r="D62" s="57">
        <f t="shared" si="5"/>
        <v>1.4150440088878087E-8</v>
      </c>
      <c r="E62" s="122">
        <f t="shared" si="6"/>
        <v>6.6062175650291613E-20</v>
      </c>
      <c r="G62" s="71" t="str">
        <f t="shared" si="7"/>
        <v/>
      </c>
      <c r="H62" s="57" t="str">
        <f t="shared" si="11"/>
        <v/>
      </c>
      <c r="I62" s="57" t="str">
        <f t="shared" ref="I62:I93" si="17">IFERROR(( MOD(( MOD( MOD( 999999999999989, MOD( PM_Index*2499997 +$H62*1800451, 7450589 ) * 4658 + 7450581 ) * 383, 99991 ) * 7440893 + MOD( MOD( 999999999999989, MOD( PM_Index*2246527 +$H62*2399993, 7450987 ) * 7580 + 7560584 ) * 17669, 7440893 )) * 1343, 4294967296 ) + 0.5 ) / 4294967296,"")</f>
        <v/>
      </c>
      <c r="J62" s="57" t="str">
        <f t="shared" ref="J62:J93" si="18">IFERROR(VLOOKUP(I62,A$30:C$230,3),"")</f>
        <v/>
      </c>
      <c r="K62" s="122" t="e">
        <f t="shared" si="13"/>
        <v>#N/A</v>
      </c>
      <c r="L62" s="57" t="str">
        <f>IF(I62="","",AVERAGE(J$30:J62))</f>
        <v/>
      </c>
      <c r="M62" s="57" t="str">
        <f>IFERROR(_xlfn.STDEV.S(J$30:J62)/H62^0.5,"")</f>
        <v/>
      </c>
      <c r="N62" s="57" t="str">
        <f t="shared" si="12"/>
        <v/>
      </c>
      <c r="O62" s="57" t="str">
        <f t="shared" si="14"/>
        <v/>
      </c>
      <c r="P62" s="122" t="str">
        <f t="shared" si="15"/>
        <v/>
      </c>
      <c r="Q62" s="57" cm="1">
        <f t="array" ref="Q62">IF($B$12,INDEX(V$14:AE$14,B$11),"")</f>
        <v>100.49999999737008</v>
      </c>
      <c r="R62" s="122">
        <v>33</v>
      </c>
      <c r="U62" s="134">
        <v>44</v>
      </c>
      <c r="V62" s="71">
        <f t="shared" si="1"/>
        <v>9.4481124804330071E-5</v>
      </c>
      <c r="W62" s="57">
        <f t="shared" si="2"/>
        <v>7.9424708942233552E-2</v>
      </c>
      <c r="X62" s="57">
        <f t="shared" si="3"/>
        <v>0.44</v>
      </c>
      <c r="Y62" s="57">
        <f t="shared" si="16"/>
        <v>0.62423957255119811</v>
      </c>
      <c r="Z62" s="57">
        <v>1.0549123883314273E-2</v>
      </c>
      <c r="AA62" s="57">
        <v>3.6434559094594013E-3</v>
      </c>
      <c r="AB62" s="57">
        <v>0.69266570350908174</v>
      </c>
      <c r="AC62" s="57">
        <v>0.47261385995817512</v>
      </c>
      <c r="AD62" s="57">
        <v>0.10474818050049058</v>
      </c>
      <c r="AE62" s="122">
        <v>0.10763272944182461</v>
      </c>
    </row>
    <row r="63" spans="1:31" x14ac:dyDescent="0.3">
      <c r="A63" s="71" cm="1">
        <f t="array" ref="A63">INDEX(V51:AE51,B$11)</f>
        <v>3.9723886033777357E-6</v>
      </c>
      <c r="B63" s="57">
        <f t="shared" ref="B63:B94" si="19">IF(B$12,A63-A62,"")</f>
        <v>1.0693845428214381E-6</v>
      </c>
      <c r="C63" s="57" cm="1">
        <f t="array" ref="C63">C62+INDEX(V$17:AE$17,B$11)</f>
        <v>33</v>
      </c>
      <c r="D63" s="57">
        <f t="shared" si="5"/>
        <v>1.7932777564222865E-8</v>
      </c>
      <c r="E63" s="122">
        <f t="shared" si="6"/>
        <v>8.9281580038423863E-20</v>
      </c>
      <c r="G63" s="71" t="str">
        <f t="shared" si="7"/>
        <v/>
      </c>
      <c r="H63" s="57" t="str">
        <f t="shared" ref="H63:H94" si="20">IF(B$9&gt;H62,H62+1,"")</f>
        <v/>
      </c>
      <c r="I63" s="57" t="str">
        <f t="shared" si="17"/>
        <v/>
      </c>
      <c r="J63" s="57" t="str">
        <f t="shared" si="18"/>
        <v/>
      </c>
      <c r="K63" s="122" t="e">
        <f t="shared" si="13"/>
        <v>#N/A</v>
      </c>
      <c r="L63" s="57" t="str">
        <f>IF(I63="","",AVERAGE(J$30:J63))</f>
        <v/>
      </c>
      <c r="M63" s="57" t="str">
        <f>IFERROR(_xlfn.STDEV.S(J$30:J63)/H63^0.5,"")</f>
        <v/>
      </c>
      <c r="N63" s="57" t="str">
        <f t="shared" si="12"/>
        <v/>
      </c>
      <c r="O63" s="57" t="str">
        <f t="shared" si="14"/>
        <v/>
      </c>
      <c r="P63" s="122" t="str">
        <f t="shared" si="15"/>
        <v/>
      </c>
      <c r="Q63" s="57" cm="1">
        <f t="array" ref="Q63">IF($B$12,INDEX(V$14:AE$14,B$11),"")</f>
        <v>100.49999999737008</v>
      </c>
      <c r="R63" s="122">
        <v>34</v>
      </c>
      <c r="U63" s="134">
        <v>45</v>
      </c>
      <c r="V63" s="71">
        <f t="shared" si="1"/>
        <v>1.228663899651522E-4</v>
      </c>
      <c r="W63" s="57">
        <f t="shared" si="2"/>
        <v>8.8455863320312467E-2</v>
      </c>
      <c r="X63" s="57">
        <f t="shared" si="3"/>
        <v>0.45</v>
      </c>
      <c r="Y63" s="57">
        <f t="shared" si="16"/>
        <v>0.63547463330539566</v>
      </c>
      <c r="Z63" s="57">
        <v>1.200752411999928E-2</v>
      </c>
      <c r="AA63" s="57">
        <v>3.8657413070381356E-3</v>
      </c>
      <c r="AB63" s="57">
        <v>0.71437071376890005</v>
      </c>
      <c r="AC63" s="57">
        <v>0.49751728116533278</v>
      </c>
      <c r="AD63" s="57">
        <v>0.1172544304097209</v>
      </c>
      <c r="AE63" s="122">
        <v>0.11592161085874819</v>
      </c>
    </row>
    <row r="64" spans="1:31" x14ac:dyDescent="0.3">
      <c r="A64" s="71" cm="1">
        <f t="array" ref="A64">INDEX(V52:AE52,B$11)</f>
        <v>5.4125439077038416E-6</v>
      </c>
      <c r="B64" s="57">
        <f t="shared" si="19"/>
        <v>1.4401553043261058E-6</v>
      </c>
      <c r="C64" s="57" cm="1">
        <f t="array" ref="C64">C63+INDEX(V$17:AE$17,B$11)</f>
        <v>34</v>
      </c>
      <c r="D64" s="57">
        <f t="shared" si="5"/>
        <v>2.2771541722369632E-8</v>
      </c>
      <c r="E64" s="122">
        <f t="shared" si="6"/>
        <v>1.2121096281258227E-19</v>
      </c>
      <c r="G64" s="71" t="str">
        <f t="shared" si="7"/>
        <v/>
      </c>
      <c r="H64" s="57" t="str">
        <f t="shared" si="20"/>
        <v/>
      </c>
      <c r="I64" s="57" t="str">
        <f t="shared" si="17"/>
        <v/>
      </c>
      <c r="J64" s="57" t="str">
        <f t="shared" si="18"/>
        <v/>
      </c>
      <c r="K64" s="122" t="e">
        <f t="shared" si="13"/>
        <v>#N/A</v>
      </c>
      <c r="L64" s="57" t="str">
        <f>IF(I64="","",AVERAGE(J$30:J64))</f>
        <v/>
      </c>
      <c r="M64" s="57" t="str">
        <f>IFERROR(_xlfn.STDEV.S(J$30:J64)/H64^0.5,"")</f>
        <v/>
      </c>
      <c r="N64" s="57" t="str">
        <f t="shared" si="12"/>
        <v/>
      </c>
      <c r="O64" s="57" t="str">
        <f t="shared" si="14"/>
        <v/>
      </c>
      <c r="P64" s="122" t="str">
        <f t="shared" si="15"/>
        <v/>
      </c>
      <c r="Q64" s="57" cm="1">
        <f t="array" ref="Q64">IF($B$12,INDEX(V$14:AE$14,B$11),"")</f>
        <v>100.49999999737008</v>
      </c>
      <c r="R64" s="122">
        <v>35</v>
      </c>
      <c r="U64" s="134">
        <v>46</v>
      </c>
      <c r="V64" s="71">
        <f t="shared" si="1"/>
        <v>1.5910859015753364E-4</v>
      </c>
      <c r="W64" s="57">
        <f t="shared" si="2"/>
        <v>9.8187823311385619E-2</v>
      </c>
      <c r="X64" s="57">
        <f t="shared" si="3"/>
        <v>0.46</v>
      </c>
      <c r="Y64" s="57">
        <f t="shared" si="16"/>
        <v>0.64635139062314129</v>
      </c>
      <c r="Z64" s="57">
        <v>1.3636714787778526E-2</v>
      </c>
      <c r="AA64" s="57">
        <v>4.1430708116074293E-3</v>
      </c>
      <c r="AB64" s="57">
        <v>0.73471233215656384</v>
      </c>
      <c r="AC64" s="57">
        <v>0.52085380803741621</v>
      </c>
      <c r="AD64" s="57">
        <v>0.12985526613374507</v>
      </c>
      <c r="AE64" s="122">
        <v>0.12429874025522163</v>
      </c>
    </row>
    <row r="65" spans="1:31" x14ac:dyDescent="0.3">
      <c r="A65" s="71" cm="1">
        <f t="array" ref="A65">INDEX(V53:AE53,B$11)</f>
        <v>7.3434238368946899E-6</v>
      </c>
      <c r="B65" s="57">
        <f t="shared" si="19"/>
        <v>1.9308799291908483E-6</v>
      </c>
      <c r="C65" s="57" cm="1">
        <f t="array" ref="C65">C64+INDEX(V$17:AE$17,B$11)</f>
        <v>35</v>
      </c>
      <c r="D65" s="57">
        <f t="shared" si="5"/>
        <v>2.8973944158015267E-8</v>
      </c>
      <c r="E65" s="122">
        <f t="shared" si="6"/>
        <v>1.6533025465532017E-19</v>
      </c>
      <c r="G65" s="71" t="str">
        <f t="shared" si="7"/>
        <v/>
      </c>
      <c r="H65" s="57" t="str">
        <f t="shared" si="20"/>
        <v/>
      </c>
      <c r="I65" s="57" t="str">
        <f t="shared" si="17"/>
        <v/>
      </c>
      <c r="J65" s="57" t="str">
        <f t="shared" si="18"/>
        <v/>
      </c>
      <c r="K65" s="122" t="e">
        <f t="shared" si="13"/>
        <v>#N/A</v>
      </c>
      <c r="L65" s="57" t="str">
        <f>IF(I65="","",AVERAGE(J$30:J65))</f>
        <v/>
      </c>
      <c r="M65" s="57" t="str">
        <f>IFERROR(_xlfn.STDEV.S(J$30:J65)/H65^0.5,"")</f>
        <v/>
      </c>
      <c r="N65" s="57" t="str">
        <f t="shared" si="12"/>
        <v/>
      </c>
      <c r="O65" s="57" t="str">
        <f t="shared" si="14"/>
        <v/>
      </c>
      <c r="P65" s="122" t="str">
        <f t="shared" si="15"/>
        <v/>
      </c>
      <c r="Q65" s="57" cm="1">
        <f t="array" ref="Q65">IF($B$12,INDEX(V$14:AE$14,B$11),"")</f>
        <v>100.49999999737008</v>
      </c>
      <c r="R65" s="122">
        <v>36</v>
      </c>
      <c r="U65" s="134">
        <v>47</v>
      </c>
      <c r="V65" s="71">
        <f t="shared" si="1"/>
        <v>2.0517736570513207E-4</v>
      </c>
      <c r="W65" s="57">
        <f t="shared" si="2"/>
        <v>0.10864263337945806</v>
      </c>
      <c r="X65" s="57">
        <f t="shared" si="3"/>
        <v>0.47</v>
      </c>
      <c r="Y65" s="57">
        <f t="shared" si="16"/>
        <v>0.65687986897668349</v>
      </c>
      <c r="Z65" s="57">
        <v>1.5452347092828307E-2</v>
      </c>
      <c r="AA65" s="57">
        <v>4.4813495380934716E-3</v>
      </c>
      <c r="AB65" s="57">
        <v>0.75364008027799911</v>
      </c>
      <c r="AC65" s="57">
        <v>0.54284801846071462</v>
      </c>
      <c r="AD65" s="57">
        <v>0.14250547410567543</v>
      </c>
      <c r="AE65" s="122">
        <v>0.13278613092415689</v>
      </c>
    </row>
    <row r="66" spans="1:31" x14ac:dyDescent="0.3">
      <c r="A66" s="71" cm="1">
        <f t="array" ref="A66">INDEX(V54:AE54,B$11)</f>
        <v>9.9207638855547508E-6</v>
      </c>
      <c r="B66" s="57">
        <f t="shared" si="19"/>
        <v>2.5773400486600609E-6</v>
      </c>
      <c r="C66" s="57" cm="1">
        <f t="array" ref="C66">C65+INDEX(V$17:AE$17,B$11)</f>
        <v>36</v>
      </c>
      <c r="D66" s="57">
        <f t="shared" si="5"/>
        <v>3.6939871122219172E-8</v>
      </c>
      <c r="E66" s="122">
        <f t="shared" si="6"/>
        <v>2.2659754768018492E-19</v>
      </c>
      <c r="G66" s="71" t="str">
        <f t="shared" si="7"/>
        <v/>
      </c>
      <c r="H66" s="57" t="str">
        <f t="shared" si="20"/>
        <v/>
      </c>
      <c r="I66" s="57" t="str">
        <f t="shared" si="17"/>
        <v/>
      </c>
      <c r="J66" s="57" t="str">
        <f t="shared" si="18"/>
        <v/>
      </c>
      <c r="K66" s="122" t="e">
        <f t="shared" si="13"/>
        <v>#N/A</v>
      </c>
      <c r="L66" s="57" t="str">
        <f>IF(I66="","",AVERAGE(J$30:J66))</f>
        <v/>
      </c>
      <c r="M66" s="57" t="str">
        <f>IFERROR(_xlfn.STDEV.S(J$30:J66)/H66^0.5,"")</f>
        <v/>
      </c>
      <c r="N66" s="57" t="str">
        <f t="shared" si="12"/>
        <v/>
      </c>
      <c r="O66" s="57" t="str">
        <f t="shared" si="14"/>
        <v/>
      </c>
      <c r="P66" s="122" t="str">
        <f t="shared" si="15"/>
        <v/>
      </c>
      <c r="Q66" s="57" cm="1">
        <f t="array" ref="Q66">IF($B$12,INDEX(V$14:AE$14,B$11),"")</f>
        <v>100.49999999737008</v>
      </c>
      <c r="R66" s="122">
        <v>37</v>
      </c>
      <c r="U66" s="134">
        <v>48</v>
      </c>
      <c r="V66" s="71">
        <f t="shared" si="1"/>
        <v>2.6347746559529916E-4</v>
      </c>
      <c r="W66" s="57">
        <f t="shared" si="2"/>
        <v>0.11984021760245761</v>
      </c>
      <c r="X66" s="57">
        <f t="shared" si="3"/>
        <v>0.48</v>
      </c>
      <c r="Y66" s="57">
        <f t="shared" si="16"/>
        <v>0.66707010069604633</v>
      </c>
      <c r="Z66" s="57">
        <v>1.7470765155820828E-2</v>
      </c>
      <c r="AA66" s="57">
        <v>4.8890133649622507E-3</v>
      </c>
      <c r="AB66" s="57">
        <v>0.77114463648192466</v>
      </c>
      <c r="AC66" s="57">
        <v>0.5639985165497422</v>
      </c>
      <c r="AD66" s="57">
        <v>0.1551736063151741</v>
      </c>
      <c r="AE66" s="122">
        <v>0.14142703021977049</v>
      </c>
    </row>
    <row r="67" spans="1:31" x14ac:dyDescent="0.3">
      <c r="A67" s="71" cm="1">
        <f t="array" ref="A67">INDEX(V55:AE55,B$11)</f>
        <v>1.3345749015906309E-5</v>
      </c>
      <c r="B67" s="57">
        <f t="shared" si="19"/>
        <v>3.4249851303515579E-6</v>
      </c>
      <c r="C67" s="57" cm="1">
        <f t="array" ref="C67">C66+INDEX(V$17:AE$17,B$11)</f>
        <v>37</v>
      </c>
      <c r="D67" s="57">
        <f t="shared" si="5"/>
        <v>4.7190773540190113E-8</v>
      </c>
      <c r="E67" s="122">
        <f t="shared" si="6"/>
        <v>3.121155346727999E-19</v>
      </c>
      <c r="G67" s="71" t="str">
        <f t="shared" si="7"/>
        <v/>
      </c>
      <c r="H67" s="57" t="str">
        <f t="shared" si="20"/>
        <v/>
      </c>
      <c r="I67" s="57" t="str">
        <f t="shared" si="17"/>
        <v/>
      </c>
      <c r="J67" s="57" t="str">
        <f t="shared" si="18"/>
        <v/>
      </c>
      <c r="K67" s="122" t="e">
        <f t="shared" si="13"/>
        <v>#N/A</v>
      </c>
      <c r="L67" s="57" t="str">
        <f>IF(I67="","",AVERAGE(J$30:J67))</f>
        <v/>
      </c>
      <c r="M67" s="57" t="str">
        <f>IFERROR(_xlfn.STDEV.S(J$30:J67)/H67^0.5,"")</f>
        <v/>
      </c>
      <c r="N67" s="57" t="str">
        <f t="shared" si="12"/>
        <v/>
      </c>
      <c r="O67" s="57" t="str">
        <f t="shared" si="14"/>
        <v/>
      </c>
      <c r="P67" s="122" t="str">
        <f t="shared" si="15"/>
        <v/>
      </c>
      <c r="Q67" s="57" cm="1">
        <f t="array" ref="Q67">IF($B$12,INDEX(V$14:AE$14,B$11),"")</f>
        <v>100.49999999737008</v>
      </c>
      <c r="R67" s="122">
        <v>38</v>
      </c>
      <c r="U67" s="134">
        <v>49</v>
      </c>
      <c r="V67" s="71">
        <f t="shared" si="1"/>
        <v>3.369292656768808E-4</v>
      </c>
      <c r="W67" s="57">
        <f t="shared" si="2"/>
        <v>0.13179812085664208</v>
      </c>
      <c r="X67" s="57">
        <f t="shared" si="3"/>
        <v>0.49</v>
      </c>
      <c r="Y67" s="57">
        <f t="shared" si="16"/>
        <v>0.676932077297141</v>
      </c>
      <c r="Z67" s="57">
        <v>1.9709236983422831E-2</v>
      </c>
      <c r="AA67" s="57">
        <v>5.3709129223317078E-3</v>
      </c>
      <c r="AB67" s="57">
        <v>0.78725356423295478</v>
      </c>
      <c r="AC67" s="57">
        <v>0.58424349187707991</v>
      </c>
      <c r="AD67" s="57">
        <v>0.16784249611385055</v>
      </c>
      <c r="AE67" s="122">
        <v>0.15018578829601906</v>
      </c>
    </row>
    <row r="68" spans="1:31" x14ac:dyDescent="0.3">
      <c r="A68" s="71" cm="1">
        <f t="array" ref="A68">INDEX(V56:AE56,B$11)</f>
        <v>1.7876979701243996E-5</v>
      </c>
      <c r="B68" s="57">
        <f t="shared" si="19"/>
        <v>4.5312306853376868E-6</v>
      </c>
      <c r="C68" s="57" cm="1">
        <f t="array" ref="C68">C67+INDEX(V$17:AE$17,B$11)</f>
        <v>38</v>
      </c>
      <c r="D68" s="57">
        <f t="shared" si="5"/>
        <v>6.0407825613920687E-8</v>
      </c>
      <c r="E68" s="122">
        <f t="shared" si="6"/>
        <v>4.3211640217152954E-19</v>
      </c>
      <c r="G68" s="71" t="str">
        <f t="shared" si="7"/>
        <v/>
      </c>
      <c r="H68" s="57" t="str">
        <f t="shared" si="20"/>
        <v/>
      </c>
      <c r="I68" s="57" t="str">
        <f t="shared" si="17"/>
        <v/>
      </c>
      <c r="J68" s="57" t="str">
        <f t="shared" si="18"/>
        <v/>
      </c>
      <c r="K68" s="122" t="e">
        <f t="shared" si="13"/>
        <v>#N/A</v>
      </c>
      <c r="L68" s="57" t="str">
        <f>IF(I68="","",AVERAGE(J$30:J68))</f>
        <v/>
      </c>
      <c r="M68" s="57" t="str">
        <f>IFERROR(_xlfn.STDEV.S(J$30:J68)/H68^0.5,"")</f>
        <v/>
      </c>
      <c r="N68" s="57" t="str">
        <f t="shared" si="12"/>
        <v/>
      </c>
      <c r="O68" s="57" t="str">
        <f t="shared" si="14"/>
        <v/>
      </c>
      <c r="P68" s="122" t="str">
        <f t="shared" si="15"/>
        <v/>
      </c>
      <c r="Q68" s="57" cm="1">
        <f t="array" ref="Q68">IF($B$12,INDEX(V$14:AE$14,B$11),"")</f>
        <v>100.49999999737008</v>
      </c>
      <c r="R68" s="122">
        <v>39</v>
      </c>
      <c r="U68" s="134">
        <v>50</v>
      </c>
      <c r="V68" s="71">
        <f t="shared" si="1"/>
        <v>4.2906033319683703E-4</v>
      </c>
      <c r="W68" s="57">
        <f t="shared" si="2"/>
        <v>0.14453125</v>
      </c>
      <c r="X68" s="57">
        <f t="shared" si="3"/>
        <v>0.5</v>
      </c>
      <c r="Y68" s="57">
        <f t="shared" si="16"/>
        <v>0.68647570866870988</v>
      </c>
      <c r="Z68" s="57">
        <v>2.2185543050313662E-2</v>
      </c>
      <c r="AA68" s="57">
        <v>5.9184014347742064E-3</v>
      </c>
      <c r="AB68" s="57">
        <v>0.8020249920702669</v>
      </c>
      <c r="AC68" s="57">
        <v>0.60405785456006456</v>
      </c>
      <c r="AD68" s="57">
        <v>0.18050977402065937</v>
      </c>
      <c r="AE68" s="122">
        <v>0.15903805416516814</v>
      </c>
    </row>
    <row r="69" spans="1:31" x14ac:dyDescent="0.3">
      <c r="A69" s="71" cm="1">
        <f t="array" ref="A69">INDEX(V57:AE57,B$11)</f>
        <v>2.3845190710188164E-5</v>
      </c>
      <c r="B69" s="57">
        <f t="shared" si="19"/>
        <v>5.9682110089441681E-6</v>
      </c>
      <c r="C69" s="57" cm="1">
        <f t="array" ref="C69">C68+INDEX(V$17:AE$17,B$11)</f>
        <v>39</v>
      </c>
      <c r="D69" s="57">
        <f t="shared" si="5"/>
        <v>7.7482398321397539E-8</v>
      </c>
      <c r="E69" s="122">
        <f t="shared" si="6"/>
        <v>6.0142624262071971E-19</v>
      </c>
      <c r="G69" s="71" t="str">
        <f t="shared" si="7"/>
        <v/>
      </c>
      <c r="H69" s="57" t="str">
        <f t="shared" si="20"/>
        <v/>
      </c>
      <c r="I69" s="57" t="str">
        <f t="shared" si="17"/>
        <v/>
      </c>
      <c r="J69" s="57" t="str">
        <f t="shared" si="18"/>
        <v/>
      </c>
      <c r="K69" s="122" t="e">
        <f t="shared" si="13"/>
        <v>#N/A</v>
      </c>
      <c r="L69" s="57" t="str">
        <f>IF(I69="","",AVERAGE(J$30:J69))</f>
        <v/>
      </c>
      <c r="M69" s="57" t="str">
        <f>IFERROR(_xlfn.STDEV.S(J$30:J69)/H69^0.5,"")</f>
        <v/>
      </c>
      <c r="N69" s="57" t="str">
        <f t="shared" si="12"/>
        <v/>
      </c>
      <c r="O69" s="57" t="str">
        <f t="shared" si="14"/>
        <v/>
      </c>
      <c r="P69" s="122" t="str">
        <f t="shared" si="15"/>
        <v/>
      </c>
      <c r="Q69" s="57" cm="1">
        <f t="array" ref="Q69">IF($B$12,INDEX(V$14:AE$14,B$11),"")</f>
        <v>100.49999999737008</v>
      </c>
      <c r="R69" s="122">
        <v>40</v>
      </c>
      <c r="U69" s="134">
        <v>51</v>
      </c>
      <c r="V69" s="71">
        <f t="shared" si="1"/>
        <v>5.4410865246714169E-4</v>
      </c>
      <c r="W69" s="57">
        <f t="shared" si="2"/>
        <v>0.15805161665736206</v>
      </c>
      <c r="X69" s="57">
        <f t="shared" si="3"/>
        <v>0.51</v>
      </c>
      <c r="Y69" s="57">
        <f t="shared" si="16"/>
        <v>0.69571078907630746</v>
      </c>
      <c r="Z69" s="57">
        <v>2.4918188504249632E-2</v>
      </c>
      <c r="AA69" s="57">
        <v>6.5063821638534384E-3</v>
      </c>
      <c r="AB69" s="57">
        <v>0.81554000989322639</v>
      </c>
      <c r="AC69" s="57">
        <v>0.62378259212329146</v>
      </c>
      <c r="AD69" s="57">
        <v>0.19318557883544807</v>
      </c>
      <c r="AE69" s="122">
        <v>0.16796785357926389</v>
      </c>
    </row>
    <row r="70" spans="1:31" x14ac:dyDescent="0.3">
      <c r="A70" s="71" cm="1">
        <f t="array" ref="A70">INDEX(V58:AE58,B$11)</f>
        <v>3.1671241833119857E-5</v>
      </c>
      <c r="B70" s="57">
        <f t="shared" si="19"/>
        <v>7.8260511229316929E-6</v>
      </c>
      <c r="C70" s="57" cm="1">
        <f t="array" ref="C70">C69+INDEX(V$17:AE$17,B$11)</f>
        <v>40</v>
      </c>
      <c r="D70" s="57">
        <f t="shared" si="5"/>
        <v>9.9582914444172515E-8</v>
      </c>
      <c r="E70" s="122">
        <f t="shared" si="6"/>
        <v>8.4165617090592686E-19</v>
      </c>
      <c r="G70" s="71" t="str">
        <f t="shared" si="7"/>
        <v/>
      </c>
      <c r="H70" s="57" t="str">
        <f t="shared" si="20"/>
        <v/>
      </c>
      <c r="I70" s="57" t="str">
        <f t="shared" si="17"/>
        <v/>
      </c>
      <c r="J70" s="57" t="str">
        <f t="shared" si="18"/>
        <v/>
      </c>
      <c r="K70" s="122" t="e">
        <f t="shared" si="13"/>
        <v>#N/A</v>
      </c>
      <c r="L70" s="57" t="str">
        <f>IF(I70="","",AVERAGE(J$30:J70))</f>
        <v/>
      </c>
      <c r="M70" s="57" t="str">
        <f>IFERROR(_xlfn.STDEV.S(J$30:J70)/H70^0.5,"")</f>
        <v/>
      </c>
      <c r="N70" s="57" t="str">
        <f t="shared" si="12"/>
        <v/>
      </c>
      <c r="O70" s="57" t="str">
        <f t="shared" si="14"/>
        <v/>
      </c>
      <c r="P70" s="122" t="str">
        <f t="shared" si="15"/>
        <v/>
      </c>
      <c r="Q70" s="57" cm="1">
        <f t="array" ref="Q70">IF($B$12,INDEX(V$14:AE$14,B$11),"")</f>
        <v>100.49999999737008</v>
      </c>
      <c r="R70" s="122">
        <v>41</v>
      </c>
      <c r="U70" s="134">
        <v>52</v>
      </c>
      <c r="V70" s="71">
        <f t="shared" si="1"/>
        <v>6.8713793791584719E-4</v>
      </c>
      <c r="W70" s="57">
        <f t="shared" si="2"/>
        <v>0.17236808329461767</v>
      </c>
      <c r="X70" s="57">
        <f t="shared" si="3"/>
        <v>0.52</v>
      </c>
      <c r="Y70" s="57">
        <f t="shared" si="16"/>
        <v>0.70464696907293622</v>
      </c>
      <c r="Z70" s="57">
        <v>2.7926004740228876E-2</v>
      </c>
      <c r="AA70" s="57">
        <v>7.1101801650563937E-3</v>
      </c>
      <c r="AB70" s="57">
        <v>0.82789443979780242</v>
      </c>
      <c r="AC70" s="57">
        <v>0.64360519619659862</v>
      </c>
      <c r="AD70" s="57">
        <v>0.2058902687525051</v>
      </c>
      <c r="AE70" s="122">
        <v>0.17697732942522693</v>
      </c>
    </row>
    <row r="71" spans="1:31" x14ac:dyDescent="0.3">
      <c r="A71" s="71" cm="1">
        <f t="array" ref="A71">INDEX(V59:AE59,B$11)</f>
        <v>4.1887966890061208E-5</v>
      </c>
      <c r="B71" s="57">
        <f t="shared" si="19"/>
        <v>1.0216725056941351E-5</v>
      </c>
      <c r="C71" s="57" cm="1">
        <f t="array" ref="C71">C70+INDEX(V$17:AE$17,B$11)</f>
        <v>41</v>
      </c>
      <c r="D71" s="57">
        <f t="shared" si="5"/>
        <v>1.2824351810883155E-7</v>
      </c>
      <c r="E71" s="122">
        <f t="shared" si="6"/>
        <v>1.1845020781907176E-18</v>
      </c>
      <c r="G71" s="71" t="str">
        <f t="shared" si="7"/>
        <v/>
      </c>
      <c r="H71" s="57" t="str">
        <f t="shared" si="20"/>
        <v/>
      </c>
      <c r="I71" s="57" t="str">
        <f t="shared" si="17"/>
        <v/>
      </c>
      <c r="J71" s="57" t="str">
        <f t="shared" si="18"/>
        <v/>
      </c>
      <c r="K71" s="122" t="e">
        <f t="shared" si="13"/>
        <v>#N/A</v>
      </c>
      <c r="L71" s="57" t="str">
        <f>IF(I71="","",AVERAGE(J$30:J71))</f>
        <v/>
      </c>
      <c r="M71" s="57" t="str">
        <f>IFERROR(_xlfn.STDEV.S(J$30:J71)/H71^0.5,"")</f>
        <v/>
      </c>
      <c r="N71" s="57" t="str">
        <f t="shared" si="12"/>
        <v/>
      </c>
      <c r="O71" s="57" t="str">
        <f t="shared" si="14"/>
        <v/>
      </c>
      <c r="P71" s="122" t="str">
        <f t="shared" si="15"/>
        <v/>
      </c>
      <c r="Q71" s="57" cm="1">
        <f t="array" ref="Q71">IF($B$12,INDEX(V$14:AE$14,B$11),"")</f>
        <v>100.49999999737008</v>
      </c>
      <c r="R71" s="122">
        <v>42</v>
      </c>
      <c r="U71" s="134">
        <v>53</v>
      </c>
      <c r="V71" s="71">
        <f t="shared" si="1"/>
        <v>8.6416520909806847E-4</v>
      </c>
      <c r="W71" s="57">
        <f t="shared" si="2"/>
        <v>0.18748611435409812</v>
      </c>
      <c r="X71" s="57">
        <f t="shared" si="3"/>
        <v>0.53</v>
      </c>
      <c r="Y71" s="57">
        <f t="shared" si="16"/>
        <v>0.71329373252112283</v>
      </c>
      <c r="Z71" s="57">
        <v>3.1228510293457971E-2</v>
      </c>
      <c r="AA71" s="57">
        <v>7.720937765993789E-3</v>
      </c>
      <c r="AB71" s="57">
        <v>0.83919064515005415</v>
      </c>
      <c r="AC71" s="57">
        <v>0.66364413676587264</v>
      </c>
      <c r="AD71" s="57">
        <v>0.21864697442013126</v>
      </c>
      <c r="AE71" s="122">
        <v>0.18604310475483213</v>
      </c>
    </row>
    <row r="72" spans="1:31" x14ac:dyDescent="0.3">
      <c r="A72" s="71" cm="1">
        <f t="array" ref="A72">INDEX(V60:AE60,B$11)</f>
        <v>5.5166535027278632E-5</v>
      </c>
      <c r="B72" s="57">
        <f t="shared" si="19"/>
        <v>1.3278568137217424E-5</v>
      </c>
      <c r="C72" s="57" cm="1">
        <f t="array" ref="C72">C71+INDEX(V$17:AE$17,B$11)</f>
        <v>42</v>
      </c>
      <c r="D72" s="57">
        <f t="shared" si="5"/>
        <v>1.6548182207100313E-7</v>
      </c>
      <c r="E72" s="122">
        <f t="shared" si="6"/>
        <v>1.6767472984679508E-18</v>
      </c>
      <c r="G72" s="71" t="str">
        <f t="shared" si="7"/>
        <v/>
      </c>
      <c r="H72" s="57" t="str">
        <f t="shared" si="20"/>
        <v/>
      </c>
      <c r="I72" s="57" t="str">
        <f t="shared" si="17"/>
        <v/>
      </c>
      <c r="J72" s="57" t="str">
        <f t="shared" si="18"/>
        <v/>
      </c>
      <c r="K72" s="122" t="e">
        <f t="shared" si="13"/>
        <v>#N/A</v>
      </c>
      <c r="L72" s="57" t="str">
        <f>IF(I72="","",AVERAGE(J$30:J72))</f>
        <v/>
      </c>
      <c r="M72" s="57" t="str">
        <f>IFERROR(_xlfn.STDEV.S(J$30:J72)/H72^0.5,"")</f>
        <v/>
      </c>
      <c r="N72" s="57" t="str">
        <f t="shared" si="12"/>
        <v/>
      </c>
      <c r="O72" s="57" t="str">
        <f t="shared" si="14"/>
        <v/>
      </c>
      <c r="P72" s="122" t="str">
        <f t="shared" si="15"/>
        <v/>
      </c>
      <c r="Q72" s="57" cm="1">
        <f t="array" ref="Q72">IF($B$12,INDEX(V$14:AE$14,B$11),"")</f>
        <v>100.49999999737008</v>
      </c>
      <c r="R72" s="122">
        <v>43</v>
      </c>
      <c r="U72" s="134">
        <v>54</v>
      </c>
      <c r="V72" s="71">
        <f t="shared" si="1"/>
        <v>1.0823004813931892E-3</v>
      </c>
      <c r="W72" s="57">
        <f t="shared" si="2"/>
        <v>0.20340753430786565</v>
      </c>
      <c r="X72" s="57">
        <f t="shared" si="3"/>
        <v>0.54</v>
      </c>
      <c r="Y72" s="57">
        <f t="shared" si="16"/>
        <v>0.72166037803212801</v>
      </c>
      <c r="Z72" s="57">
        <v>3.4845323305602284E-2</v>
      </c>
      <c r="AA72" s="57">
        <v>8.3527850630961496E-3</v>
      </c>
      <c r="AB72" s="57">
        <v>0.84953045672828875</v>
      </c>
      <c r="AC72" s="57">
        <v>0.68393959060893594</v>
      </c>
      <c r="AD72" s="57">
        <v>0.23147415200021121</v>
      </c>
      <c r="AE72" s="122">
        <v>0.19513342588007376</v>
      </c>
    </row>
    <row r="73" spans="1:31" x14ac:dyDescent="0.3">
      <c r="A73" s="71" cm="1">
        <f t="array" ref="A73">INDEX(V61:AE61,B$11)</f>
        <v>7.234804392511999E-5</v>
      </c>
      <c r="B73" s="57">
        <f t="shared" si="19"/>
        <v>1.7181508897841358E-5</v>
      </c>
      <c r="C73" s="57" cm="1">
        <f t="array" ref="C73">C72+INDEX(V$17:AE$17,B$11)</f>
        <v>43</v>
      </c>
      <c r="D73" s="57">
        <f t="shared" si="5"/>
        <v>2.1395544781676893E-7</v>
      </c>
      <c r="E73" s="122">
        <f t="shared" si="6"/>
        <v>2.3878995564978356E-18</v>
      </c>
      <c r="G73" s="71" t="str">
        <f t="shared" si="7"/>
        <v/>
      </c>
      <c r="H73" s="57" t="str">
        <f t="shared" si="20"/>
        <v/>
      </c>
      <c r="I73" s="57" t="str">
        <f t="shared" si="17"/>
        <v/>
      </c>
      <c r="J73" s="57" t="str">
        <f t="shared" si="18"/>
        <v/>
      </c>
      <c r="K73" s="122" t="e">
        <f t="shared" si="13"/>
        <v>#N/A</v>
      </c>
      <c r="L73" s="57" t="str">
        <f>IF(I73="","",AVERAGE(J$30:J73))</f>
        <v/>
      </c>
      <c r="M73" s="57" t="str">
        <f>IFERROR(_xlfn.STDEV.S(J$30:J73)/H73^0.5,"")</f>
        <v/>
      </c>
      <c r="N73" s="57" t="str">
        <f t="shared" si="12"/>
        <v/>
      </c>
      <c r="O73" s="57" t="str">
        <f t="shared" si="14"/>
        <v/>
      </c>
      <c r="P73" s="122" t="str">
        <f t="shared" si="15"/>
        <v/>
      </c>
      <c r="Q73" s="57" cm="1">
        <f t="array" ref="Q73">IF($B$12,INDEX(V$14:AE$14,B$11),"")</f>
        <v>100.49999999737008</v>
      </c>
      <c r="R73" s="122">
        <v>44</v>
      </c>
      <c r="U73" s="134">
        <v>55</v>
      </c>
      <c r="V73" s="71">
        <f t="shared" si="1"/>
        <v>1.3498980316300933E-3</v>
      </c>
      <c r="W73" s="57">
        <f t="shared" si="2"/>
        <v>0.2201302945703125</v>
      </c>
      <c r="X73" s="57">
        <f t="shared" si="3"/>
        <v>0.55000000000000004</v>
      </c>
      <c r="Y73" s="57">
        <f t="shared" si="16"/>
        <v>0.72975600421631193</v>
      </c>
      <c r="Z73" s="57">
        <v>3.8796557063477365E-2</v>
      </c>
      <c r="AA73" s="57">
        <v>9.0259681646818416E-3</v>
      </c>
      <c r="AB73" s="57">
        <v>0.85900983865187586</v>
      </c>
      <c r="AC73" s="57">
        <v>0.70424946688506374</v>
      </c>
      <c r="AD73" s="57">
        <v>0.24438467244930812</v>
      </c>
      <c r="AE73" s="122">
        <v>0.20421342218651595</v>
      </c>
    </row>
    <row r="74" spans="1:31" x14ac:dyDescent="0.3">
      <c r="A74" s="71" cm="1">
        <f t="array" ref="A74">INDEX(V62:AE62,B$11)</f>
        <v>9.4481124804330071E-5</v>
      </c>
      <c r="B74" s="57">
        <f t="shared" si="19"/>
        <v>2.2133080879210081E-5</v>
      </c>
      <c r="C74" s="57" cm="1">
        <f t="array" ref="C74">C73+INDEX(V$17:AE$17,B$11)</f>
        <v>44</v>
      </c>
      <c r="D74" s="57">
        <f t="shared" si="5"/>
        <v>2.7717035773465943E-7</v>
      </c>
      <c r="E74" s="122">
        <f t="shared" si="6"/>
        <v>3.4219327825132774E-18</v>
      </c>
      <c r="G74" s="71" t="str">
        <f t="shared" si="7"/>
        <v/>
      </c>
      <c r="H74" s="57" t="str">
        <f t="shared" si="20"/>
        <v/>
      </c>
      <c r="I74" s="57" t="str">
        <f t="shared" si="17"/>
        <v/>
      </c>
      <c r="J74" s="57" t="str">
        <f t="shared" si="18"/>
        <v/>
      </c>
      <c r="K74" s="122" t="e">
        <f t="shared" si="13"/>
        <v>#N/A</v>
      </c>
      <c r="L74" s="57" t="str">
        <f>IF(I74="","",AVERAGE(J$30:J74))</f>
        <v/>
      </c>
      <c r="M74" s="57" t="str">
        <f>IFERROR(_xlfn.STDEV.S(J$30:J74)/H74^0.5,"")</f>
        <v/>
      </c>
      <c r="N74" s="57" t="str">
        <f t="shared" si="12"/>
        <v/>
      </c>
      <c r="O74" s="57" t="str">
        <f t="shared" si="14"/>
        <v/>
      </c>
      <c r="P74" s="122" t="str">
        <f t="shared" si="15"/>
        <v/>
      </c>
      <c r="Q74" s="57" cm="1">
        <f t="array" ref="Q74">IF($B$12,INDEX(V$14:AE$14,B$11),"")</f>
        <v>100.49999999737008</v>
      </c>
      <c r="R74" s="122">
        <v>45</v>
      </c>
      <c r="U74" s="134">
        <v>56</v>
      </c>
      <c r="V74" s="71">
        <f t="shared" si="1"/>
        <v>1.6767182274731588E-3</v>
      </c>
      <c r="W74" s="57">
        <f t="shared" si="2"/>
        <v>0.23764825129615363</v>
      </c>
      <c r="X74" s="57">
        <f t="shared" si="3"/>
        <v>0.56000000000000005</v>
      </c>
      <c r="Y74" s="57">
        <f t="shared" si="16"/>
        <v>0.73758949821597664</v>
      </c>
      <c r="Z74" s="57">
        <v>4.3102207924577599E-2</v>
      </c>
      <c r="AA74" s="57">
        <v>9.7560934459129389E-3</v>
      </c>
      <c r="AB74" s="57">
        <v>0.8677155235191395</v>
      </c>
      <c r="AC74" s="57">
        <v>0.72476434774546494</v>
      </c>
      <c r="AD74" s="57">
        <v>0.25738491079975856</v>
      </c>
      <c r="AE74" s="122">
        <v>0.21331932794390762</v>
      </c>
    </row>
    <row r="75" spans="1:31" x14ac:dyDescent="0.3">
      <c r="A75" s="71" cm="1">
        <f t="array" ref="A75">INDEX(V63:AE63,B$11)</f>
        <v>1.228663899651522E-4</v>
      </c>
      <c r="B75" s="57">
        <f t="shared" si="19"/>
        <v>2.8385265160822126E-5</v>
      </c>
      <c r="C75" s="57" cm="1">
        <f t="array" ref="C75">C74+INDEX(V$17:AE$17,B$11)</f>
        <v>45</v>
      </c>
      <c r="D75" s="57">
        <f t="shared" si="5"/>
        <v>3.5975837613997296E-7</v>
      </c>
      <c r="E75" s="122">
        <f t="shared" si="6"/>
        <v>4.9354737085009981E-18</v>
      </c>
      <c r="G75" s="71" t="str">
        <f t="shared" si="7"/>
        <v/>
      </c>
      <c r="H75" s="57" t="str">
        <f t="shared" si="20"/>
        <v/>
      </c>
      <c r="I75" s="57" t="str">
        <f t="shared" si="17"/>
        <v/>
      </c>
      <c r="J75" s="57" t="str">
        <f t="shared" si="18"/>
        <v/>
      </c>
      <c r="K75" s="122" t="e">
        <f t="shared" si="13"/>
        <v>#N/A</v>
      </c>
      <c r="L75" s="57" t="str">
        <f>IF(I75="","",AVERAGE(J$30:J75))</f>
        <v/>
      </c>
      <c r="M75" s="57" t="str">
        <f>IFERROR(_xlfn.STDEV.S(J$30:J75)/H75^0.5,"")</f>
        <v/>
      </c>
      <c r="N75" s="57" t="str">
        <f t="shared" si="12"/>
        <v/>
      </c>
      <c r="O75" s="57" t="str">
        <f t="shared" si="14"/>
        <v/>
      </c>
      <c r="P75" s="122" t="str">
        <f t="shared" si="15"/>
        <v/>
      </c>
      <c r="Q75" s="57" cm="1">
        <f t="array" ref="Q75">IF($B$12,INDEX(V$14:AE$14,B$11),"")</f>
        <v>100.49999999737008</v>
      </c>
      <c r="R75" s="122">
        <v>46</v>
      </c>
      <c r="U75" s="134">
        <v>57</v>
      </c>
      <c r="V75" s="71">
        <f t="shared" si="1"/>
        <v>2.0740983635940896E-3</v>
      </c>
      <c r="W75" s="57">
        <f t="shared" si="2"/>
        <v>0.25595095617456187</v>
      </c>
      <c r="X75" s="57">
        <f t="shared" si="3"/>
        <v>0.56999999999999995</v>
      </c>
      <c r="Y75" s="57">
        <f t="shared" si="16"/>
        <v>0.74516952705962936</v>
      </c>
      <c r="Z75" s="57">
        <v>4.7782529202189596E-2</v>
      </c>
      <c r="AA75" s="57">
        <v>1.0546324361214186E-2</v>
      </c>
      <c r="AB75" s="57">
        <v>0.87572325350216429</v>
      </c>
      <c r="AC75" s="57">
        <v>0.74504640932925414</v>
      </c>
      <c r="AD75" s="57">
        <v>0.27047539897587891</v>
      </c>
      <c r="AE75" s="122">
        <v>0.22248094876123584</v>
      </c>
    </row>
    <row r="76" spans="1:31" x14ac:dyDescent="0.3">
      <c r="A76" s="71" cm="1">
        <f t="array" ref="A76">INDEX(V64:AE64,B$11)</f>
        <v>1.5910859015753364E-4</v>
      </c>
      <c r="B76" s="57">
        <f t="shared" si="19"/>
        <v>3.624220019238144E-5</v>
      </c>
      <c r="C76" s="57" cm="1">
        <f t="array" ref="C76">C75+INDEX(V$17:AE$17,B$11)</f>
        <v>46</v>
      </c>
      <c r="D76" s="57">
        <f t="shared" si="5"/>
        <v>4.6784718065497313E-7</v>
      </c>
      <c r="E76" s="122">
        <f t="shared" si="6"/>
        <v>7.1661861084767364E-18</v>
      </c>
      <c r="G76" s="71" t="str">
        <f t="shared" si="7"/>
        <v/>
      </c>
      <c r="H76" s="57" t="str">
        <f t="shared" si="20"/>
        <v/>
      </c>
      <c r="I76" s="57" t="str">
        <f t="shared" si="17"/>
        <v/>
      </c>
      <c r="J76" s="57" t="str">
        <f t="shared" si="18"/>
        <v/>
      </c>
      <c r="K76" s="122" t="e">
        <f t="shared" si="13"/>
        <v>#N/A</v>
      </c>
      <c r="L76" s="57" t="str">
        <f>IF(I76="","",AVERAGE(J$30:J76))</f>
        <v/>
      </c>
      <c r="M76" s="57" t="str">
        <f>IFERROR(_xlfn.STDEV.S(J$30:J76)/H76^0.5,"")</f>
        <v/>
      </c>
      <c r="N76" s="57" t="str">
        <f t="shared" si="12"/>
        <v/>
      </c>
      <c r="O76" s="57" t="str">
        <f t="shared" si="14"/>
        <v/>
      </c>
      <c r="P76" s="122" t="str">
        <f t="shared" si="15"/>
        <v/>
      </c>
      <c r="Q76" s="57" cm="1">
        <f t="array" ref="Q76">IF($B$12,INDEX(V$14:AE$14,B$11),"")</f>
        <v>100.49999999737008</v>
      </c>
      <c r="R76" s="122">
        <v>47</v>
      </c>
      <c r="U76" s="134">
        <v>58</v>
      </c>
      <c r="V76" s="71">
        <f t="shared" si="1"/>
        <v>2.5551303304279312E-3</v>
      </c>
      <c r="W76" s="57">
        <f t="shared" si="2"/>
        <v>0.27502346241487341</v>
      </c>
      <c r="X76" s="57">
        <f t="shared" si="3"/>
        <v>0.57999999999999996</v>
      </c>
      <c r="Y76" s="57">
        <f t="shared" si="16"/>
        <v>0.7525045314357488</v>
      </c>
      <c r="Z76" s="57">
        <v>5.285716790941606E-2</v>
      </c>
      <c r="AA76" s="57">
        <v>1.139518463185404E-2</v>
      </c>
      <c r="AB76" s="57">
        <v>0.88309745533170547</v>
      </c>
      <c r="AC76" s="57">
        <v>0.7644857887525629</v>
      </c>
      <c r="AD76" s="57">
        <v>0.28365147861017154</v>
      </c>
      <c r="AE76" s="122">
        <v>0.23171601215757134</v>
      </c>
    </row>
    <row r="77" spans="1:31" x14ac:dyDescent="0.3">
      <c r="A77" s="71" cm="1">
        <f t="array" ref="A77">INDEX(V65:AE65,B$11)</f>
        <v>2.0517736570513207E-4</v>
      </c>
      <c r="B77" s="57">
        <f t="shared" si="19"/>
        <v>4.6068775547598439E-5</v>
      </c>
      <c r="C77" s="57" cm="1">
        <f t="array" ref="C77">C76+INDEX(V$17:AE$17,B$11)</f>
        <v>47</v>
      </c>
      <c r="D77" s="57">
        <f t="shared" si="5"/>
        <v>6.0955391321271248E-7</v>
      </c>
      <c r="E77" s="122">
        <f t="shared" si="6"/>
        <v>1.047742137550478E-17</v>
      </c>
      <c r="G77" s="71" t="str">
        <f t="shared" si="7"/>
        <v/>
      </c>
      <c r="H77" s="57" t="str">
        <f t="shared" si="20"/>
        <v/>
      </c>
      <c r="I77" s="57" t="str">
        <f t="shared" si="17"/>
        <v/>
      </c>
      <c r="J77" s="57" t="str">
        <f t="shared" si="18"/>
        <v/>
      </c>
      <c r="K77" s="122" t="e">
        <f t="shared" si="13"/>
        <v>#N/A</v>
      </c>
      <c r="L77" s="57" t="str">
        <f>IF(I77="","",AVERAGE(J$30:J77))</f>
        <v/>
      </c>
      <c r="M77" s="57" t="str">
        <f>IFERROR(_xlfn.STDEV.S(J$30:J77)/H77^0.5,"")</f>
        <v/>
      </c>
      <c r="N77" s="57" t="str">
        <f t="shared" si="12"/>
        <v/>
      </c>
      <c r="O77" s="57" t="str">
        <f t="shared" si="14"/>
        <v/>
      </c>
      <c r="P77" s="122" t="str">
        <f t="shared" si="15"/>
        <v/>
      </c>
      <c r="Q77" s="57" cm="1">
        <f t="array" ref="Q77">IF($B$12,INDEX(V$14:AE$14,B$11),"")</f>
        <v>100.49999999737008</v>
      </c>
      <c r="R77" s="122">
        <v>48</v>
      </c>
      <c r="U77" s="134">
        <v>59</v>
      </c>
      <c r="V77" s="71">
        <f t="shared" si="1"/>
        <v>3.1348422607054881E-3</v>
      </c>
      <c r="W77" s="57">
        <f t="shared" si="2"/>
        <v>0.29484614820395399</v>
      </c>
      <c r="X77" s="57">
        <f t="shared" si="3"/>
        <v>0.59</v>
      </c>
      <c r="Y77" s="57">
        <f t="shared" si="16"/>
        <v>0.75960272153584274</v>
      </c>
      <c r="Z77" s="57">
        <v>5.8345732082919266E-2</v>
      </c>
      <c r="AA77" s="57">
        <v>1.2296558245944654E-2</v>
      </c>
      <c r="AB77" s="57">
        <v>0.8898921989551436</v>
      </c>
      <c r="AC77" s="57">
        <v>0.7831968353061165</v>
      </c>
      <c r="AD77" s="57">
        <v>0.29690636363787376</v>
      </c>
      <c r="AE77" s="122">
        <v>0.24095847825417813</v>
      </c>
    </row>
    <row r="78" spans="1:31" x14ac:dyDescent="0.3">
      <c r="A78" s="71" cm="1">
        <f t="array" ref="A78">INDEX(V66:AE66,B$11)</f>
        <v>2.6347746559529916E-4</v>
      </c>
      <c r="B78" s="57">
        <f t="shared" si="19"/>
        <v>5.8300099890167082E-5</v>
      </c>
      <c r="C78" s="57" cm="1">
        <f t="array" ref="C78">C77+INDEX(V$17:AE$17,B$11)</f>
        <v>48</v>
      </c>
      <c r="D78" s="57">
        <f t="shared" si="5"/>
        <v>7.9564406604052674E-7</v>
      </c>
      <c r="E78" s="122">
        <f t="shared" si="6"/>
        <v>1.5429032822244448E-17</v>
      </c>
      <c r="G78" s="71" t="str">
        <f t="shared" si="7"/>
        <v/>
      </c>
      <c r="H78" s="57" t="str">
        <f t="shared" si="20"/>
        <v/>
      </c>
      <c r="I78" s="57" t="str">
        <f t="shared" si="17"/>
        <v/>
      </c>
      <c r="J78" s="57" t="str">
        <f t="shared" si="18"/>
        <v/>
      </c>
      <c r="K78" s="122" t="e">
        <f t="shared" si="13"/>
        <v>#N/A</v>
      </c>
      <c r="L78" s="57" t="str">
        <f>IF(I78="","",AVERAGE(J$30:J78))</f>
        <v/>
      </c>
      <c r="M78" s="57" t="str">
        <f>IFERROR(_xlfn.STDEV.S(J$30:J78)/H78^0.5,"")</f>
        <v/>
      </c>
      <c r="N78" s="57" t="str">
        <f t="shared" si="12"/>
        <v/>
      </c>
      <c r="O78" s="57" t="str">
        <f t="shared" si="14"/>
        <v/>
      </c>
      <c r="P78" s="122" t="str">
        <f t="shared" si="15"/>
        <v/>
      </c>
      <c r="Q78" s="57" cm="1">
        <f t="array" ref="Q78">IF($B$12,INDEX(V$14:AE$14,B$11),"")</f>
        <v>100.49999999737008</v>
      </c>
      <c r="R78" s="122">
        <v>49</v>
      </c>
      <c r="U78" s="134">
        <v>60</v>
      </c>
      <c r="V78" s="71">
        <f t="shared" si="1"/>
        <v>3.8303805675897356E-3</v>
      </c>
      <c r="W78" s="57">
        <f t="shared" si="2"/>
        <v>0.31539455999999999</v>
      </c>
      <c r="X78" s="57">
        <f t="shared" si="3"/>
        <v>0.6</v>
      </c>
      <c r="Y78" s="57">
        <f t="shared" si="16"/>
        <v>0.76647207466179912</v>
      </c>
      <c r="Z78" s="57">
        <v>6.4266986713391511E-2</v>
      </c>
      <c r="AA78" s="57">
        <v>1.3249601615639435E-2</v>
      </c>
      <c r="AB78" s="57">
        <v>0.8961533033065221</v>
      </c>
      <c r="AC78" s="57">
        <v>0.80084165198669055</v>
      </c>
      <c r="AD78" s="57">
        <v>0.31023420289150588</v>
      </c>
      <c r="AE78" s="122">
        <v>0.25012633292436637</v>
      </c>
    </row>
    <row r="79" spans="1:31" x14ac:dyDescent="0.3">
      <c r="A79" s="71" cm="1">
        <f t="array" ref="A79">INDEX(V67:AE67,B$11)</f>
        <v>3.369292656768808E-4</v>
      </c>
      <c r="B79" s="57">
        <f t="shared" si="19"/>
        <v>7.3451800081581647E-5</v>
      </c>
      <c r="C79" s="57" cm="1">
        <f t="array" ref="C79">C78+INDEX(V$17:AE$17,B$11)</f>
        <v>49</v>
      </c>
      <c r="D79" s="57">
        <f t="shared" si="5"/>
        <v>1.0404113045709063E-6</v>
      </c>
      <c r="E79" s="122">
        <f t="shared" si="6"/>
        <v>2.2890637965111166E-17</v>
      </c>
      <c r="G79" s="71" t="str">
        <f t="shared" si="7"/>
        <v/>
      </c>
      <c r="H79" s="57" t="str">
        <f t="shared" si="20"/>
        <v/>
      </c>
      <c r="I79" s="57" t="str">
        <f t="shared" si="17"/>
        <v/>
      </c>
      <c r="J79" s="57" t="str">
        <f t="shared" si="18"/>
        <v/>
      </c>
      <c r="K79" s="122" t="e">
        <f t="shared" si="13"/>
        <v>#N/A</v>
      </c>
      <c r="L79" s="57" t="str">
        <f>IF(I79="","",AVERAGE(J$30:J79))</f>
        <v/>
      </c>
      <c r="M79" s="57" t="str">
        <f>IFERROR(_xlfn.STDEV.S(J$30:J79)/H79^0.5,"")</f>
        <v/>
      </c>
      <c r="N79" s="57" t="str">
        <f t="shared" si="12"/>
        <v/>
      </c>
      <c r="O79" s="57" t="str">
        <f t="shared" si="14"/>
        <v/>
      </c>
      <c r="P79" s="122" t="str">
        <f t="shared" si="15"/>
        <v/>
      </c>
      <c r="Q79" s="57" cm="1">
        <f t="array" ref="Q79">IF($B$12,INDEX(V$14:AE$14,B$11),"")</f>
        <v>100.49999999737008</v>
      </c>
      <c r="R79" s="122">
        <v>50</v>
      </c>
      <c r="U79" s="134">
        <v>61</v>
      </c>
      <c r="V79" s="71">
        <f t="shared" si="1"/>
        <v>4.6611880237187476E-3</v>
      </c>
      <c r="W79" s="57">
        <f t="shared" si="2"/>
        <v>0.33663927811221017</v>
      </c>
      <c r="X79" s="57">
        <f t="shared" si="3"/>
        <v>0.61</v>
      </c>
      <c r="Y79" s="57">
        <f t="shared" si="16"/>
        <v>0.77312033433205563</v>
      </c>
      <c r="Z79" s="57">
        <v>7.0639410964295504E-2</v>
      </c>
      <c r="AA79" s="57">
        <v>1.4268866631292209E-2</v>
      </c>
      <c r="AB79" s="57">
        <v>0.90192081352240183</v>
      </c>
      <c r="AC79" s="57">
        <v>0.81753458808501034</v>
      </c>
      <c r="AD79" s="57">
        <v>0.32362970936574209</v>
      </c>
      <c r="AE79" s="122">
        <v>0.25914223743109138</v>
      </c>
    </row>
    <row r="80" spans="1:31" x14ac:dyDescent="0.3">
      <c r="A80" s="71" cm="1">
        <f t="array" ref="A80">INDEX(V68:AE68,B$11)</f>
        <v>4.2906033319683703E-4</v>
      </c>
      <c r="B80" s="57">
        <f t="shared" si="19"/>
        <v>9.2131067519956222E-5</v>
      </c>
      <c r="C80" s="57" cm="1">
        <f t="array" ref="C80">C79+INDEX(V$17:AE$17,B$11)</f>
        <v>50</v>
      </c>
      <c r="D80" s="57">
        <f t="shared" si="5"/>
        <v>1.3628525247071034E-6</v>
      </c>
      <c r="E80" s="122">
        <f t="shared" si="6"/>
        <v>3.4224366723898261E-17</v>
      </c>
      <c r="G80" s="71" t="str">
        <f t="shared" si="7"/>
        <v/>
      </c>
      <c r="H80" s="57" t="str">
        <f t="shared" si="20"/>
        <v/>
      </c>
      <c r="I80" s="57" t="str">
        <f t="shared" si="17"/>
        <v/>
      </c>
      <c r="J80" s="57" t="str">
        <f t="shared" si="18"/>
        <v/>
      </c>
      <c r="K80" s="122" t="e">
        <f t="shared" si="13"/>
        <v>#N/A</v>
      </c>
      <c r="L80" s="57" t="str">
        <f>IF(I80="","",AVERAGE(J$30:J80))</f>
        <v/>
      </c>
      <c r="M80" s="57" t="str">
        <f>IFERROR(_xlfn.STDEV.S(J$30:J80)/H80^0.5,"")</f>
        <v/>
      </c>
      <c r="N80" s="57" t="str">
        <f t="shared" si="12"/>
        <v/>
      </c>
      <c r="O80" s="57" t="str">
        <f t="shared" si="14"/>
        <v/>
      </c>
      <c r="P80" s="122" t="str">
        <f t="shared" si="15"/>
        <v/>
      </c>
      <c r="Q80" s="57" cm="1">
        <f t="array" ref="Q80">IF($B$12,INDEX(V$14:AE$14,B$11),"")</f>
        <v>100.49999999737008</v>
      </c>
      <c r="R80" s="122">
        <v>51</v>
      </c>
      <c r="U80" s="134">
        <v>62</v>
      </c>
      <c r="V80" s="71">
        <f t="shared" si="1"/>
        <v>5.6491727555606384E-3</v>
      </c>
      <c r="W80" s="57">
        <f t="shared" si="2"/>
        <v>0.35854580710044165</v>
      </c>
      <c r="X80" s="57">
        <f t="shared" si="3"/>
        <v>0.62</v>
      </c>
      <c r="Y80" s="57">
        <f t="shared" si="16"/>
        <v>0.77955501065564192</v>
      </c>
      <c r="Z80" s="57">
        <v>7.7479922054334446E-2</v>
      </c>
      <c r="AA80" s="57">
        <v>1.5395267303463004E-2</v>
      </c>
      <c r="AB80" s="57">
        <v>0.90723118864847585</v>
      </c>
      <c r="AC80" s="57">
        <v>0.83322928578051159</v>
      </c>
      <c r="AD80" s="57">
        <v>0.33708778948228058</v>
      </c>
      <c r="AE80" s="122">
        <v>0.26793119073213073</v>
      </c>
    </row>
    <row r="81" spans="1:31" x14ac:dyDescent="0.3">
      <c r="A81" s="71" cm="1">
        <f t="array" ref="A81">INDEX(V69:AE69,B$11)</f>
        <v>5.4410865246714169E-4</v>
      </c>
      <c r="B81" s="57">
        <f t="shared" si="19"/>
        <v>1.1504831927030467E-4</v>
      </c>
      <c r="C81" s="57" cm="1">
        <f t="array" ref="C81">C80+INDEX(V$17:AE$17,B$11)</f>
        <v>51</v>
      </c>
      <c r="D81" s="57">
        <f t="shared" si="5"/>
        <v>1.7882371735845012E-6</v>
      </c>
      <c r="E81" s="122">
        <f t="shared" si="6"/>
        <v>5.1582414482481843E-17</v>
      </c>
      <c r="G81" s="71" t="str">
        <f t="shared" si="7"/>
        <v/>
      </c>
      <c r="H81" s="57" t="str">
        <f t="shared" si="20"/>
        <v/>
      </c>
      <c r="I81" s="57" t="str">
        <f t="shared" si="17"/>
        <v/>
      </c>
      <c r="J81" s="57" t="str">
        <f t="shared" si="18"/>
        <v/>
      </c>
      <c r="K81" s="122" t="e">
        <f t="shared" si="13"/>
        <v>#N/A</v>
      </c>
      <c r="L81" s="57" t="str">
        <f>IF(I81="","",AVERAGE(J$30:J81))</f>
        <v/>
      </c>
      <c r="M81" s="57" t="str">
        <f>IFERROR(_xlfn.STDEV.S(J$30:J81)/H81^0.5,"")</f>
        <v/>
      </c>
      <c r="N81" s="57" t="str">
        <f t="shared" si="12"/>
        <v/>
      </c>
      <c r="O81" s="57" t="str">
        <f t="shared" si="14"/>
        <v/>
      </c>
      <c r="P81" s="122" t="str">
        <f t="shared" si="15"/>
        <v/>
      </c>
      <c r="Q81" s="57" cm="1">
        <f t="array" ref="Q81">IF($B$12,INDEX(V$14:AE$14,B$11),"")</f>
        <v>100.49999999737008</v>
      </c>
      <c r="R81" s="122">
        <v>52</v>
      </c>
      <c r="U81" s="134">
        <v>63</v>
      </c>
      <c r="V81" s="71">
        <f t="shared" si="1"/>
        <v>6.8188622701760961E-3</v>
      </c>
      <c r="W81" s="57">
        <f t="shared" si="2"/>
        <v>0.38107449361363405</v>
      </c>
      <c r="X81" s="57">
        <f t="shared" si="3"/>
        <v>0.63</v>
      </c>
      <c r="Y81" s="57">
        <f t="shared" si="16"/>
        <v>0.78578338177336327</v>
      </c>
      <c r="Z81" s="57">
        <v>8.4804537856938686E-2</v>
      </c>
      <c r="AA81" s="57">
        <v>1.6677731727254543E-2</v>
      </c>
      <c r="AB81" s="57">
        <v>0.91211876284186499</v>
      </c>
      <c r="AC81" s="57">
        <v>0.84766099040908238</v>
      </c>
      <c r="AD81" s="57">
        <v>0.35060429261956211</v>
      </c>
      <c r="AE81" s="122">
        <v>0.27640786696646286</v>
      </c>
    </row>
    <row r="82" spans="1:31" x14ac:dyDescent="0.3">
      <c r="A82" s="71" cm="1">
        <f t="array" ref="A82">INDEX(V70:AE70,B$11)</f>
        <v>6.8713793791584719E-4</v>
      </c>
      <c r="B82" s="57">
        <f t="shared" si="19"/>
        <v>1.430292854487055E-4</v>
      </c>
      <c r="C82" s="57" cm="1">
        <f t="array" ref="C82">C81+INDEX(V$17:AE$17,B$11)</f>
        <v>52</v>
      </c>
      <c r="D82" s="57">
        <f t="shared" si="5"/>
        <v>2.3502025842909186E-6</v>
      </c>
      <c r="E82" s="122">
        <f t="shared" si="6"/>
        <v>7.8396107454039152E-17</v>
      </c>
      <c r="G82" s="71" t="str">
        <f t="shared" si="7"/>
        <v/>
      </c>
      <c r="H82" s="57" t="str">
        <f t="shared" si="20"/>
        <v/>
      </c>
      <c r="I82" s="57" t="str">
        <f t="shared" si="17"/>
        <v/>
      </c>
      <c r="J82" s="57" t="str">
        <f t="shared" si="18"/>
        <v/>
      </c>
      <c r="K82" s="122" t="e">
        <f t="shared" si="13"/>
        <v>#N/A</v>
      </c>
      <c r="L82" s="57" t="str">
        <f>IF(I82="","",AVERAGE(J$30:J82))</f>
        <v/>
      </c>
      <c r="M82" s="57" t="str">
        <f>IFERROR(_xlfn.STDEV.S(J$30:J82)/H82^0.5,"")</f>
        <v/>
      </c>
      <c r="N82" s="57" t="str">
        <f t="shared" si="12"/>
        <v/>
      </c>
      <c r="O82" s="57" t="str">
        <f t="shared" si="14"/>
        <v/>
      </c>
      <c r="P82" s="122" t="str">
        <f t="shared" si="15"/>
        <v/>
      </c>
      <c r="Q82" s="57" cm="1">
        <f t="array" ref="Q82">IF($B$12,INDEX(V$14:AE$14,B$11),"")</f>
        <v>100.49999999737008</v>
      </c>
      <c r="R82" s="122">
        <v>53</v>
      </c>
      <c r="U82" s="134">
        <v>64</v>
      </c>
      <c r="V82" s="71">
        <f t="shared" ref="V82:V145" si="21">NORMDIST(C94,100,15,1)</f>
        <v>8.1975359245961311E-3</v>
      </c>
      <c r="W82" s="57">
        <f t="shared" ref="W82:W145" si="22">IFERROR(BETADIST(C94,6,3,0,100),"")</f>
        <v>0.40418047437045757</v>
      </c>
      <c r="X82" s="57">
        <f t="shared" ref="X82:X145" si="23">C94/100</f>
        <v>0.64</v>
      </c>
      <c r="Y82" s="57">
        <f t="shared" si="16"/>
        <v>0.79181249619176475</v>
      </c>
      <c r="Z82" s="57">
        <v>9.2627422699262094E-2</v>
      </c>
      <c r="AA82" s="57">
        <v>1.8137771392755093E-2</v>
      </c>
      <c r="AB82" s="57">
        <v>0.91661670949151131</v>
      </c>
      <c r="AC82" s="57">
        <v>0.86118305158080211</v>
      </c>
      <c r="AD82" s="57">
        <v>0.36417676064248855</v>
      </c>
      <c r="AE82" s="122">
        <v>0.28449336893382787</v>
      </c>
    </row>
    <row r="83" spans="1:31" x14ac:dyDescent="0.3">
      <c r="A83" s="71" cm="1">
        <f t="array" ref="A83">INDEX(V71:AE71,B$11)</f>
        <v>8.6416520909806847E-4</v>
      </c>
      <c r="B83" s="57">
        <f t="shared" si="19"/>
        <v>1.7702727118222128E-4</v>
      </c>
      <c r="C83" s="57" cm="1">
        <f t="array" ref="C83">C82+INDEX(V$17:AE$17,B$11)</f>
        <v>53</v>
      </c>
      <c r="D83" s="57">
        <f t="shared" si="5"/>
        <v>3.0935502060940752E-6</v>
      </c>
      <c r="E83" s="122">
        <f t="shared" si="6"/>
        <v>1.2018764148403153E-16</v>
      </c>
      <c r="G83" s="71" t="str">
        <f t="shared" si="7"/>
        <v/>
      </c>
      <c r="H83" s="57" t="str">
        <f t="shared" si="20"/>
        <v/>
      </c>
      <c r="I83" s="57" t="str">
        <f t="shared" si="17"/>
        <v/>
      </c>
      <c r="J83" s="57" t="str">
        <f t="shared" si="18"/>
        <v/>
      </c>
      <c r="K83" s="122" t="e">
        <f t="shared" si="13"/>
        <v>#N/A</v>
      </c>
      <c r="L83" s="57" t="str">
        <f>IF(I83="","",AVERAGE(J$30:J83))</f>
        <v/>
      </c>
      <c r="M83" s="57" t="str">
        <f>IFERROR(_xlfn.STDEV.S(J$30:J83)/H83^0.5,"")</f>
        <v/>
      </c>
      <c r="N83" s="57" t="str">
        <f t="shared" si="12"/>
        <v/>
      </c>
      <c r="O83" s="57" t="str">
        <f t="shared" si="14"/>
        <v/>
      </c>
      <c r="P83" s="122" t="str">
        <f t="shared" si="15"/>
        <v/>
      </c>
      <c r="Q83" s="57" cm="1">
        <f t="array" ref="Q83">IF($B$12,INDEX(V$14:AE$14,B$11),"")</f>
        <v>100.49999999737008</v>
      </c>
      <c r="R83" s="122">
        <v>54</v>
      </c>
      <c r="U83" s="134">
        <v>65</v>
      </c>
      <c r="V83" s="71">
        <f t="shared" si="21"/>
        <v>9.8153286286453353E-3</v>
      </c>
      <c r="W83" s="57">
        <f t="shared" si="22"/>
        <v>0.42781365707031227</v>
      </c>
      <c r="X83" s="57">
        <f t="shared" si="23"/>
        <v>0.65</v>
      </c>
      <c r="Y83" s="57">
        <f t="shared" ref="Y83:Y114" si="24">_xlfn.LOGNORM.DIST(C95,(LN(120)+LN(10))/2,(LN(120)-LN(10))/3.29,1)</f>
        <v>0.79764917585858108</v>
      </c>
      <c r="Z83" s="57">
        <v>0.10096158460739342</v>
      </c>
      <c r="AA83" s="57">
        <v>1.9743119064832251E-2</v>
      </c>
      <c r="AB83" s="57">
        <v>0.92075756288105337</v>
      </c>
      <c r="AC83" s="57">
        <v>0.87425080611099137</v>
      </c>
      <c r="AD83" s="57">
        <v>0.37780196976732461</v>
      </c>
      <c r="AE83" s="122">
        <v>0.29213139715058356</v>
      </c>
    </row>
    <row r="84" spans="1:31" x14ac:dyDescent="0.3">
      <c r="A84" s="71" cm="1">
        <f t="array" ref="A84">INDEX(V72:AE72,B$11)</f>
        <v>1.0823004813931892E-3</v>
      </c>
      <c r="B84" s="57">
        <f t="shared" si="19"/>
        <v>2.1813527229512075E-4</v>
      </c>
      <c r="C84" s="57" cm="1">
        <f t="array" ref="C84">C83+INDEX(V$17:AE$17,B$11)</f>
        <v>54</v>
      </c>
      <c r="D84" s="57">
        <f t="shared" si="5"/>
        <v>4.0779742104272832E-6</v>
      </c>
      <c r="E84" s="122">
        <f t="shared" si="6"/>
        <v>1.8593114126305307E-16</v>
      </c>
      <c r="G84" s="71" t="str">
        <f t="shared" si="7"/>
        <v/>
      </c>
      <c r="H84" s="57" t="str">
        <f t="shared" si="20"/>
        <v/>
      </c>
      <c r="I84" s="57" t="str">
        <f t="shared" si="17"/>
        <v/>
      </c>
      <c r="J84" s="57" t="str">
        <f t="shared" si="18"/>
        <v/>
      </c>
      <c r="K84" s="122" t="e">
        <f t="shared" si="13"/>
        <v>#N/A</v>
      </c>
      <c r="L84" s="57" t="str">
        <f>IF(I84="","",AVERAGE(J$30:J84))</f>
        <v/>
      </c>
      <c r="M84" s="57" t="str">
        <f>IFERROR(_xlfn.STDEV.S(J$30:J84)/H84^0.5,"")</f>
        <v/>
      </c>
      <c r="N84" s="57" t="str">
        <f t="shared" si="12"/>
        <v/>
      </c>
      <c r="O84" s="57" t="str">
        <f t="shared" si="14"/>
        <v/>
      </c>
      <c r="P84" s="122" t="str">
        <f t="shared" si="15"/>
        <v/>
      </c>
      <c r="Q84" s="57" cm="1">
        <f t="array" ref="Q84">IF($B$12,INDEX(V$14:AE$14,B$11),"")</f>
        <v>100.49999999737008</v>
      </c>
      <c r="R84" s="122">
        <v>55</v>
      </c>
      <c r="U84" s="134">
        <v>66</v>
      </c>
      <c r="V84" s="71">
        <f t="shared" si="21"/>
        <v>1.1705298080558344E-2</v>
      </c>
      <c r="W84" s="57">
        <f t="shared" si="22"/>
        <v>0.45191873710748176</v>
      </c>
      <c r="X84" s="57">
        <f t="shared" si="23"/>
        <v>0.66</v>
      </c>
      <c r="Y84" s="57">
        <f t="shared" si="24"/>
        <v>0.80330001984853028</v>
      </c>
      <c r="Z84" s="57">
        <v>0.10981795863822122</v>
      </c>
      <c r="AA84" s="57">
        <v>2.142544412791153E-2</v>
      </c>
      <c r="AB84" s="57">
        <v>0.92457328100686986</v>
      </c>
      <c r="AC84" s="57">
        <v>0.88623893850892688</v>
      </c>
      <c r="AD84" s="57">
        <v>0.39147347242659958</v>
      </c>
      <c r="AE84" s="122">
        <v>0.29936792628157283</v>
      </c>
    </row>
    <row r="85" spans="1:31" x14ac:dyDescent="0.3">
      <c r="A85" s="71" cm="1">
        <f t="array" ref="A85">INDEX(V73:AE73,B$11)</f>
        <v>1.3498980316300933E-3</v>
      </c>
      <c r="B85" s="57">
        <f t="shared" si="19"/>
        <v>2.6759755023690406E-4</v>
      </c>
      <c r="C85" s="57" cm="1">
        <f t="array" ref="C85">C84+INDEX(V$17:AE$17,B$11)</f>
        <v>55</v>
      </c>
      <c r="D85" s="57">
        <f t="shared" si="5"/>
        <v>5.3830278275950553E-6</v>
      </c>
      <c r="E85" s="122">
        <f t="shared" si="6"/>
        <v>2.9035899707346146E-16</v>
      </c>
      <c r="G85" s="71" t="str">
        <f t="shared" si="7"/>
        <v/>
      </c>
      <c r="H85" s="57" t="str">
        <f t="shared" si="20"/>
        <v/>
      </c>
      <c r="I85" s="57" t="str">
        <f t="shared" si="17"/>
        <v/>
      </c>
      <c r="J85" s="57" t="str">
        <f t="shared" si="18"/>
        <v/>
      </c>
      <c r="K85" s="122" t="e">
        <f t="shared" si="13"/>
        <v>#N/A</v>
      </c>
      <c r="L85" s="57" t="str">
        <f>IF(I85="","",AVERAGE(J$30:J85))</f>
        <v/>
      </c>
      <c r="M85" s="57" t="str">
        <f>IFERROR(_xlfn.STDEV.S(J$30:J85)/H85^0.5,"")</f>
        <v/>
      </c>
      <c r="N85" s="57" t="str">
        <f t="shared" si="12"/>
        <v/>
      </c>
      <c r="O85" s="57" t="str">
        <f t="shared" si="14"/>
        <v/>
      </c>
      <c r="P85" s="122" t="str">
        <f t="shared" si="15"/>
        <v/>
      </c>
      <c r="Q85" s="57" cm="1">
        <f t="array" ref="Q85">IF($B$12,INDEX(V$14:AE$14,B$11),"")</f>
        <v>100.49999999737008</v>
      </c>
      <c r="R85" s="122">
        <v>56</v>
      </c>
      <c r="U85" s="134">
        <v>67</v>
      </c>
      <c r="V85" s="71">
        <f t="shared" si="21"/>
        <v>1.3903447513498597E-2</v>
      </c>
      <c r="W85" s="57">
        <f t="shared" si="22"/>
        <v>0.47643525304590617</v>
      </c>
      <c r="X85" s="57">
        <f t="shared" si="23"/>
        <v>0.67</v>
      </c>
      <c r="Y85" s="57">
        <f t="shared" si="24"/>
        <v>0.80877140854591112</v>
      </c>
      <c r="Z85" s="57">
        <v>0.11920601895390513</v>
      </c>
      <c r="AA85" s="57">
        <v>2.3128647990194123E-2</v>
      </c>
      <c r="AB85" s="57">
        <v>0.92809472391520254</v>
      </c>
      <c r="AC85" s="57">
        <v>0.89719689711654393</v>
      </c>
      <c r="AD85" s="57">
        <v>0.40518114593938476</v>
      </c>
      <c r="AE85" s="122">
        <v>0.30627347678727468</v>
      </c>
    </row>
    <row r="86" spans="1:31" x14ac:dyDescent="0.3">
      <c r="A86" s="71" cm="1">
        <f t="array" ref="A86">INDEX(V74:AE74,B$11)</f>
        <v>1.6767182274731588E-3</v>
      </c>
      <c r="B86" s="57">
        <f t="shared" si="19"/>
        <v>3.2682019584306552E-4</v>
      </c>
      <c r="C86" s="57" cm="1">
        <f t="array" ref="C86">C85+INDEX(V$17:AE$17,B$11)</f>
        <v>56</v>
      </c>
      <c r="D86" s="57">
        <f t="shared" si="5"/>
        <v>7.1147285773440686E-6</v>
      </c>
      <c r="E86" s="122">
        <f t="shared" si="6"/>
        <v>4.5791313751623654E-16</v>
      </c>
      <c r="G86" s="71" t="str">
        <f t="shared" si="7"/>
        <v/>
      </c>
      <c r="H86" s="57" t="str">
        <f t="shared" si="20"/>
        <v/>
      </c>
      <c r="I86" s="57" t="str">
        <f t="shared" si="17"/>
        <v/>
      </c>
      <c r="J86" s="57" t="str">
        <f t="shared" si="18"/>
        <v/>
      </c>
      <c r="K86" s="122" t="e">
        <f t="shared" si="13"/>
        <v>#N/A</v>
      </c>
      <c r="L86" s="57" t="str">
        <f>IF(I86="","",AVERAGE(J$30:J86))</f>
        <v/>
      </c>
      <c r="M86" s="57" t="str">
        <f>IFERROR(_xlfn.STDEV.S(J$30:J86)/H86^0.5,"")</f>
        <v/>
      </c>
      <c r="N86" s="57" t="str">
        <f t="shared" si="12"/>
        <v/>
      </c>
      <c r="O86" s="57" t="str">
        <f t="shared" si="14"/>
        <v/>
      </c>
      <c r="P86" s="122" t="str">
        <f t="shared" si="15"/>
        <v/>
      </c>
      <c r="Q86" s="57" cm="1">
        <f t="array" ref="Q86">IF($B$12,INDEX(V$14:AE$14,B$11),"")</f>
        <v>100.49999999737008</v>
      </c>
      <c r="R86" s="122">
        <v>57</v>
      </c>
      <c r="U86" s="134">
        <v>68</v>
      </c>
      <c r="V86" s="71">
        <f t="shared" si="21"/>
        <v>1.6448695822745323E-2</v>
      </c>
      <c r="W86" s="57">
        <f t="shared" si="22"/>
        <v>0.50129768389672957</v>
      </c>
      <c r="X86" s="57">
        <f t="shared" si="23"/>
        <v>0.68</v>
      </c>
      <c r="Y86" s="57">
        <f t="shared" si="24"/>
        <v>0.81406950822584789</v>
      </c>
      <c r="Z86" s="57">
        <v>0.12913256477793625</v>
      </c>
      <c r="AA86" s="57">
        <v>2.4855261415219834E-2</v>
      </c>
      <c r="AB86" s="57">
        <v>0.9313509545100308</v>
      </c>
      <c r="AC86" s="57">
        <v>0.90733277703948689</v>
      </c>
      <c r="AD86" s="57">
        <v>0.41891074118156996</v>
      </c>
      <c r="AE86" s="122">
        <v>0.31293317972080892</v>
      </c>
    </row>
    <row r="87" spans="1:31" x14ac:dyDescent="0.3">
      <c r="A87" s="71" cm="1">
        <f t="array" ref="A87">INDEX(V75:AE75,B$11)</f>
        <v>2.0740983635940896E-3</v>
      </c>
      <c r="B87" s="57">
        <f t="shared" si="19"/>
        <v>3.9738013612093085E-4</v>
      </c>
      <c r="C87" s="57" cm="1">
        <f t="array" ref="C87">C86+INDEX(V$17:AE$17,B$11)</f>
        <v>57</v>
      </c>
      <c r="D87" s="57">
        <f t="shared" si="5"/>
        <v>9.4143268607564058E-6</v>
      </c>
      <c r="E87" s="122">
        <f t="shared" si="6"/>
        <v>7.2959224712251258E-16</v>
      </c>
      <c r="G87" s="71" t="str">
        <f t="shared" si="7"/>
        <v/>
      </c>
      <c r="H87" s="57" t="str">
        <f t="shared" si="20"/>
        <v/>
      </c>
      <c r="I87" s="57" t="str">
        <f t="shared" si="17"/>
        <v/>
      </c>
      <c r="J87" s="57" t="str">
        <f t="shared" si="18"/>
        <v/>
      </c>
      <c r="K87" s="122" t="e">
        <f t="shared" si="13"/>
        <v>#N/A</v>
      </c>
      <c r="L87" s="57" t="str">
        <f>IF(I87="","",AVERAGE(J$30:J87))</f>
        <v/>
      </c>
      <c r="M87" s="57" t="str">
        <f>IFERROR(_xlfn.STDEV.S(J$30:J87)/H87^0.5,"")</f>
        <v/>
      </c>
      <c r="N87" s="57" t="str">
        <f t="shared" si="12"/>
        <v/>
      </c>
      <c r="O87" s="57" t="str">
        <f t="shared" si="14"/>
        <v/>
      </c>
      <c r="P87" s="122" t="str">
        <f t="shared" si="15"/>
        <v/>
      </c>
      <c r="Q87" s="57" cm="1">
        <f t="array" ref="Q87">IF($B$12,INDEX(V$14:AE$14,B$11),"")</f>
        <v>100.49999999737008</v>
      </c>
      <c r="R87" s="122">
        <v>58</v>
      </c>
      <c r="U87" s="134">
        <v>69</v>
      </c>
      <c r="V87" s="71">
        <f t="shared" si="21"/>
        <v>1.9382787088818593E-2</v>
      </c>
      <c r="W87" s="57">
        <f t="shared" si="22"/>
        <v>0.52643559132542594</v>
      </c>
      <c r="X87" s="57">
        <f t="shared" si="23"/>
        <v>0.69</v>
      </c>
      <c r="Y87" s="57">
        <f t="shared" si="24"/>
        <v>0.81920027594945599</v>
      </c>
      <c r="Z87" s="57">
        <v>0.13960258509468512</v>
      </c>
      <c r="AA87" s="57">
        <v>2.6666655418828702E-2</v>
      </c>
      <c r="AB87" s="57">
        <v>0.93436870596531829</v>
      </c>
      <c r="AC87" s="57">
        <v>0.9164024270894503</v>
      </c>
      <c r="AD87" s="57">
        <v>0.43264279455885341</v>
      </c>
      <c r="AE87" s="122">
        <v>0.31939593186554649</v>
      </c>
    </row>
    <row r="88" spans="1:31" x14ac:dyDescent="0.3">
      <c r="A88" s="71" cm="1">
        <f t="array" ref="A88">INDEX(V76:AE76,B$11)</f>
        <v>2.5551303304279312E-3</v>
      </c>
      <c r="B88" s="57">
        <f t="shared" si="19"/>
        <v>4.8103196683384154E-4</v>
      </c>
      <c r="C88" s="57" cm="1">
        <f t="array" ref="C88">C87+INDEX(V$17:AE$17,B$11)</f>
        <v>58</v>
      </c>
      <c r="D88" s="57">
        <f t="shared" si="5"/>
        <v>1.2469919616534363E-5</v>
      </c>
      <c r="E88" s="122">
        <f t="shared" si="6"/>
        <v>1.1749594640866428E-15</v>
      </c>
      <c r="G88" s="71" t="str">
        <f t="shared" si="7"/>
        <v/>
      </c>
      <c r="H88" s="57" t="str">
        <f t="shared" si="20"/>
        <v/>
      </c>
      <c r="I88" s="57" t="str">
        <f t="shared" si="17"/>
        <v/>
      </c>
      <c r="J88" s="57" t="str">
        <f t="shared" si="18"/>
        <v/>
      </c>
      <c r="K88" s="122" t="e">
        <f t="shared" si="13"/>
        <v>#N/A</v>
      </c>
      <c r="L88" s="57" t="str">
        <f>IF(I88="","",AVERAGE(J$30:J88))</f>
        <v/>
      </c>
      <c r="M88" s="57" t="str">
        <f>IFERROR(_xlfn.STDEV.S(J$30:J88)/H88^0.5,"")</f>
        <v/>
      </c>
      <c r="N88" s="57" t="str">
        <f t="shared" si="12"/>
        <v/>
      </c>
      <c r="O88" s="57" t="str">
        <f t="shared" si="14"/>
        <v/>
      </c>
      <c r="P88" s="122" t="str">
        <f t="shared" si="15"/>
        <v/>
      </c>
      <c r="Q88" s="57" cm="1">
        <f t="array" ref="Q88">IF($B$12,INDEX(V$14:AE$14,B$11),"")</f>
        <v>100.49999999737008</v>
      </c>
      <c r="R88" s="122">
        <v>59</v>
      </c>
      <c r="U88" s="134">
        <v>70</v>
      </c>
      <c r="V88" s="71">
        <f t="shared" si="21"/>
        <v>2.2750131948179191E-2</v>
      </c>
      <c r="W88" s="57">
        <f t="shared" si="22"/>
        <v>0.55177380999999981</v>
      </c>
      <c r="X88" s="57">
        <f t="shared" si="23"/>
        <v>0.7</v>
      </c>
      <c r="Y88" s="57">
        <f t="shared" si="24"/>
        <v>0.82416946469994279</v>
      </c>
      <c r="Z88" s="57">
        <v>0.15061802006474026</v>
      </c>
      <c r="AA88" s="57">
        <v>2.8648454167450491E-2</v>
      </c>
      <c r="AB88" s="57">
        <v>0.93717233256306709</v>
      </c>
      <c r="AC88" s="57">
        <v>0.92463042515272353</v>
      </c>
      <c r="AD88" s="57">
        <v>0.44635153997973054</v>
      </c>
      <c r="AE88" s="122">
        <v>0.32570322730458701</v>
      </c>
    </row>
    <row r="89" spans="1:31" x14ac:dyDescent="0.3">
      <c r="A89" s="71" cm="1">
        <f t="array" ref="A89">INDEX(V77:AE77,B$11)</f>
        <v>3.1348422607054881E-3</v>
      </c>
      <c r="B89" s="57">
        <f t="shared" si="19"/>
        <v>5.7971193027755693E-4</v>
      </c>
      <c r="C89" s="57" cm="1">
        <f t="array" ref="C89">C88+INDEX(V$17:AE$17,B$11)</f>
        <v>59</v>
      </c>
      <c r="D89" s="57">
        <f t="shared" si="5"/>
        <v>1.653178902608835E-5</v>
      </c>
      <c r="E89" s="122">
        <f t="shared" si="6"/>
        <v>1.9134626037760962E-15</v>
      </c>
      <c r="G89" s="71" t="str">
        <f t="shared" si="7"/>
        <v/>
      </c>
      <c r="H89" s="57" t="str">
        <f t="shared" si="20"/>
        <v/>
      </c>
      <c r="I89" s="57" t="str">
        <f t="shared" si="17"/>
        <v/>
      </c>
      <c r="J89" s="57" t="str">
        <f t="shared" si="18"/>
        <v/>
      </c>
      <c r="K89" s="122" t="e">
        <f t="shared" si="13"/>
        <v>#N/A</v>
      </c>
      <c r="L89" s="57" t="str">
        <f>IF(I89="","",AVERAGE(J$30:J89))</f>
        <v/>
      </c>
      <c r="M89" s="57" t="str">
        <f>IFERROR(_xlfn.STDEV.S(J$30:J89)/H89^0.5,"")</f>
        <v/>
      </c>
      <c r="N89" s="57" t="str">
        <f t="shared" si="12"/>
        <v/>
      </c>
      <c r="O89" s="57" t="str">
        <f t="shared" si="14"/>
        <v/>
      </c>
      <c r="P89" s="122" t="str">
        <f t="shared" si="15"/>
        <v/>
      </c>
      <c r="Q89" s="57" cm="1">
        <f t="array" ref="Q89">IF($B$12,INDEX(V$14:AE$14,B$11),"")</f>
        <v>100.49999999737008</v>
      </c>
      <c r="R89" s="122">
        <v>60</v>
      </c>
      <c r="U89" s="134">
        <v>71</v>
      </c>
      <c r="V89" s="71">
        <f t="shared" si="21"/>
        <v>2.6597574021009637E-2</v>
      </c>
      <c r="W89" s="57">
        <f t="shared" si="22"/>
        <v>0.57723268937641803</v>
      </c>
      <c r="X89" s="57">
        <f t="shared" si="23"/>
        <v>0.71</v>
      </c>
      <c r="Y89" s="57">
        <f t="shared" si="24"/>
        <v>0.82898262869688688</v>
      </c>
      <c r="Z89" s="57">
        <v>0.1621786921287621</v>
      </c>
      <c r="AA89" s="57">
        <v>3.0850429344034518E-2</v>
      </c>
      <c r="AB89" s="57">
        <v>0.93978405823426858</v>
      </c>
      <c r="AC89" s="57">
        <v>0.93180867612366236</v>
      </c>
      <c r="AD89" s="57">
        <v>0.46000822935274183</v>
      </c>
      <c r="AE89" s="122">
        <v>0.3319004562790675</v>
      </c>
    </row>
    <row r="90" spans="1:31" x14ac:dyDescent="0.3">
      <c r="A90" s="71" cm="1">
        <f t="array" ref="A90">INDEX(V78:AE78,B$11)</f>
        <v>3.8303805675897356E-3</v>
      </c>
      <c r="B90" s="57">
        <f t="shared" si="19"/>
        <v>6.955383068842475E-4</v>
      </c>
      <c r="C90" s="57" cm="1">
        <f t="array" ref="C90">C89+INDEX(V$17:AE$17,B$11)</f>
        <v>60</v>
      </c>
      <c r="D90" s="57">
        <f t="shared" si="5"/>
        <v>2.1932592911020539E-5</v>
      </c>
      <c r="E90" s="122">
        <f t="shared" si="6"/>
        <v>3.1527820224647529E-15</v>
      </c>
      <c r="G90" s="71" t="str">
        <f t="shared" si="7"/>
        <v/>
      </c>
      <c r="H90" s="57" t="str">
        <f t="shared" si="20"/>
        <v/>
      </c>
      <c r="I90" s="57" t="str">
        <f t="shared" si="17"/>
        <v/>
      </c>
      <c r="J90" s="57" t="str">
        <f t="shared" si="18"/>
        <v/>
      </c>
      <c r="K90" s="122" t="e">
        <f t="shared" si="13"/>
        <v>#N/A</v>
      </c>
      <c r="L90" s="57" t="str">
        <f>IF(I90="","",AVERAGE(J$30:J90))</f>
        <v/>
      </c>
      <c r="M90" s="57" t="str">
        <f>IFERROR(_xlfn.STDEV.S(J$30:J90)/H90^0.5,"")</f>
        <v/>
      </c>
      <c r="N90" s="57" t="str">
        <f t="shared" si="12"/>
        <v/>
      </c>
      <c r="O90" s="57" t="str">
        <f t="shared" si="14"/>
        <v/>
      </c>
      <c r="P90" s="122" t="str">
        <f t="shared" si="15"/>
        <v/>
      </c>
      <c r="Q90" s="57" cm="1">
        <f t="array" ref="Q90">IF($B$12,INDEX(V$14:AE$14,B$11),"")</f>
        <v>100.49999999737008</v>
      </c>
      <c r="R90" s="122">
        <v>61</v>
      </c>
      <c r="U90" s="134">
        <v>72</v>
      </c>
      <c r="V90" s="71">
        <f t="shared" si="21"/>
        <v>3.0974075706740569E-2</v>
      </c>
      <c r="W90" s="57">
        <f t="shared" si="22"/>
        <v>0.60272839030210545</v>
      </c>
      <c r="X90" s="57">
        <f t="shared" si="23"/>
        <v>0.72</v>
      </c>
      <c r="Y90" s="57">
        <f t="shared" si="24"/>
        <v>0.83364512883489317</v>
      </c>
      <c r="Z90" s="57">
        <v>0.17428107175353713</v>
      </c>
      <c r="AA90" s="57">
        <v>3.3271948257695833E-2</v>
      </c>
      <c r="AB90" s="57">
        <v>0.94222432342374762</v>
      </c>
      <c r="AC90" s="57">
        <v>0.93785476609904117</v>
      </c>
      <c r="AD90" s="57">
        <v>0.47358445308371988</v>
      </c>
      <c r="AE90" s="122">
        <v>0.33803359345383088</v>
      </c>
    </row>
    <row r="91" spans="1:31" x14ac:dyDescent="0.3">
      <c r="A91" s="71" cm="1">
        <f t="array" ref="A91">INDEX(V79:AE79,B$11)</f>
        <v>4.6611880237187476E-3</v>
      </c>
      <c r="B91" s="57">
        <f t="shared" si="19"/>
        <v>8.3080745612901198E-4</v>
      </c>
      <c r="C91" s="57" cm="1">
        <f t="array" ref="C91">C90+INDEX(V$17:AE$17,B$11)</f>
        <v>61</v>
      </c>
      <c r="D91" s="57">
        <f t="shared" si="5"/>
        <v>2.9113835170067507E-5</v>
      </c>
      <c r="E91" s="122">
        <f t="shared" si="6"/>
        <v>5.2587428424364492E-15</v>
      </c>
      <c r="G91" s="71" t="str">
        <f t="shared" si="7"/>
        <v/>
      </c>
      <c r="H91" s="57" t="str">
        <f t="shared" si="20"/>
        <v/>
      </c>
      <c r="I91" s="57" t="str">
        <f t="shared" si="17"/>
        <v/>
      </c>
      <c r="J91" s="57" t="str">
        <f t="shared" si="18"/>
        <v/>
      </c>
      <c r="K91" s="122" t="e">
        <f t="shared" si="13"/>
        <v>#N/A</v>
      </c>
      <c r="L91" s="57" t="str">
        <f>IF(I91="","",AVERAGE(J$30:J91))</f>
        <v/>
      </c>
      <c r="M91" s="57" t="str">
        <f>IFERROR(_xlfn.STDEV.S(J$30:J91)/H91^0.5,"")</f>
        <v/>
      </c>
      <c r="N91" s="57" t="str">
        <f t="shared" si="12"/>
        <v/>
      </c>
      <c r="O91" s="57" t="str">
        <f t="shared" si="14"/>
        <v/>
      </c>
      <c r="P91" s="122" t="str">
        <f t="shared" si="15"/>
        <v/>
      </c>
      <c r="Q91" s="57" cm="1">
        <f t="array" ref="Q91">IF($B$12,INDEX(V$14:AE$14,B$11),"")</f>
        <v>100.49999999737008</v>
      </c>
      <c r="R91" s="122">
        <v>62</v>
      </c>
      <c r="U91" s="134">
        <v>73</v>
      </c>
      <c r="V91" s="71">
        <f t="shared" si="21"/>
        <v>3.5930319112925789E-2</v>
      </c>
      <c r="W91" s="57">
        <f t="shared" si="22"/>
        <v>0.62817323990300999</v>
      </c>
      <c r="X91" s="57">
        <f t="shared" si="23"/>
        <v>0.73</v>
      </c>
      <c r="Y91" s="57">
        <f t="shared" si="24"/>
        <v>0.83816213820060437</v>
      </c>
      <c r="Z91" s="57">
        <v>0.18691956798522646</v>
      </c>
      <c r="AA91" s="57">
        <v>3.587104241306615E-2</v>
      </c>
      <c r="AB91" s="57">
        <v>0.94451214834232178</v>
      </c>
      <c r="AC91" s="57">
        <v>0.94313646712200372</v>
      </c>
      <c r="AD91" s="57">
        <v>0.48705509789736667</v>
      </c>
      <c r="AE91" s="122">
        <v>0.34411608057410642</v>
      </c>
    </row>
    <row r="92" spans="1:31" x14ac:dyDescent="0.3">
      <c r="A92" s="71" cm="1">
        <f t="array" ref="A92">INDEX(V80:AE80,B$11)</f>
        <v>5.6491727555606384E-3</v>
      </c>
      <c r="B92" s="57">
        <f t="shared" si="19"/>
        <v>9.8798473184189082E-4</v>
      </c>
      <c r="C92" s="57" cm="1">
        <f t="array" ref="C92">C91+INDEX(V$17:AE$17,B$11)</f>
        <v>62</v>
      </c>
      <c r="D92" s="57">
        <f t="shared" si="5"/>
        <v>3.8660405834175062E-5</v>
      </c>
      <c r="E92" s="122">
        <f t="shared" si="6"/>
        <v>8.8845819966282248E-15</v>
      </c>
      <c r="G92" s="71" t="str">
        <f t="shared" si="7"/>
        <v/>
      </c>
      <c r="H92" s="57" t="str">
        <f t="shared" si="20"/>
        <v/>
      </c>
      <c r="I92" s="57" t="str">
        <f t="shared" si="17"/>
        <v/>
      </c>
      <c r="J92" s="57" t="str">
        <f t="shared" si="18"/>
        <v/>
      </c>
      <c r="K92" s="122" t="e">
        <f t="shared" si="13"/>
        <v>#N/A</v>
      </c>
      <c r="L92" s="57" t="str">
        <f>IF(I92="","",AVERAGE(J$30:J92))</f>
        <v/>
      </c>
      <c r="M92" s="57" t="str">
        <f>IFERROR(_xlfn.STDEV.S(J$30:J92)/H92^0.5,"")</f>
        <v/>
      </c>
      <c r="N92" s="57" t="str">
        <f t="shared" si="12"/>
        <v/>
      </c>
      <c r="O92" s="57" t="str">
        <f t="shared" si="14"/>
        <v/>
      </c>
      <c r="P92" s="122" t="str">
        <f t="shared" si="15"/>
        <v/>
      </c>
      <c r="Q92" s="57" cm="1">
        <f t="array" ref="Q92">IF($B$12,INDEX(V$14:AE$14,B$11),"")</f>
        <v>100.49999999737008</v>
      </c>
      <c r="R92" s="122">
        <v>63</v>
      </c>
      <c r="U92" s="134">
        <v>74</v>
      </c>
      <c r="V92" s="71">
        <f t="shared" si="21"/>
        <v>4.1518219688779105E-2</v>
      </c>
      <c r="W92" s="57">
        <f t="shared" si="22"/>
        <v>0.65347614830440948</v>
      </c>
      <c r="X92" s="57">
        <f t="shared" si="23"/>
        <v>0.74</v>
      </c>
      <c r="Y92" s="57">
        <f t="shared" si="24"/>
        <v>0.84253864762886466</v>
      </c>
      <c r="Z92" s="57">
        <v>0.20008517437895523</v>
      </c>
      <c r="AA92" s="57">
        <v>3.8620716999054332E-2</v>
      </c>
      <c r="AB92" s="57">
        <v>0.94666559454285415</v>
      </c>
      <c r="AC92" s="57">
        <v>0.94779697334940427</v>
      </c>
      <c r="AD92" s="57">
        <v>0.50040130465883081</v>
      </c>
      <c r="AE92" s="122">
        <v>0.35014187859493606</v>
      </c>
    </row>
    <row r="93" spans="1:31" x14ac:dyDescent="0.3">
      <c r="A93" s="71" cm="1">
        <f t="array" ref="A93">INDEX(V81:AE81,B$11)</f>
        <v>6.8188622701760961E-3</v>
      </c>
      <c r="B93" s="57">
        <f t="shared" si="19"/>
        <v>1.1696895146154577E-3</v>
      </c>
      <c r="C93" s="57" cm="1">
        <f t="array" ref="C93">C92+INDEX(V$17:AE$17,B$11)</f>
        <v>63</v>
      </c>
      <c r="D93" s="57">
        <f t="shared" si="5"/>
        <v>5.1345400953879992E-5</v>
      </c>
      <c r="E93" s="122">
        <f t="shared" si="6"/>
        <v>1.5213509621703348E-14</v>
      </c>
      <c r="G93" s="71" t="str">
        <f t="shared" si="7"/>
        <v/>
      </c>
      <c r="H93" s="57" t="str">
        <f t="shared" si="20"/>
        <v/>
      </c>
      <c r="I93" s="57" t="str">
        <f t="shared" si="17"/>
        <v/>
      </c>
      <c r="J93" s="57" t="str">
        <f t="shared" si="18"/>
        <v/>
      </c>
      <c r="K93" s="122" t="e">
        <f t="shared" si="13"/>
        <v>#N/A</v>
      </c>
      <c r="L93" s="57" t="str">
        <f>IF(I93="","",AVERAGE(J$30:J93))</f>
        <v/>
      </c>
      <c r="M93" s="57" t="str">
        <f>IFERROR(_xlfn.STDEV.S(J$30:J93)/H93^0.5,"")</f>
        <v/>
      </c>
      <c r="N93" s="57" t="str">
        <f t="shared" si="12"/>
        <v/>
      </c>
      <c r="O93" s="57" t="str">
        <f t="shared" si="14"/>
        <v/>
      </c>
      <c r="P93" s="122" t="str">
        <f t="shared" si="15"/>
        <v/>
      </c>
      <c r="Q93" s="57" cm="1">
        <f t="array" ref="Q93">IF($B$12,INDEX(V$14:AE$14,B$11),"")</f>
        <v>100.49999999737008</v>
      </c>
      <c r="R93" s="122">
        <v>64</v>
      </c>
      <c r="U93" s="134">
        <v>75</v>
      </c>
      <c r="V93" s="71">
        <f t="shared" si="21"/>
        <v>4.7790352272814703E-2</v>
      </c>
      <c r="W93" s="57">
        <f t="shared" si="22"/>
        <v>0.6785430908203125</v>
      </c>
      <c r="X93" s="57">
        <f t="shared" si="23"/>
        <v>0.75</v>
      </c>
      <c r="Y93" s="57">
        <f t="shared" si="24"/>
        <v>0.84677947126474507</v>
      </c>
      <c r="Z93" s="57">
        <v>0.2137665054834125</v>
      </c>
      <c r="AA93" s="57">
        <v>4.1522448294391903E-2</v>
      </c>
      <c r="AB93" s="57">
        <v>0.94870206535436974</v>
      </c>
      <c r="AC93" s="57">
        <v>0.95172296566430781</v>
      </c>
      <c r="AD93" s="57">
        <v>0.51361166923314838</v>
      </c>
      <c r="AE93" s="122">
        <v>0.35609306518934714</v>
      </c>
    </row>
    <row r="94" spans="1:31" x14ac:dyDescent="0.3">
      <c r="A94" s="71" cm="1">
        <f t="array" ref="A94">INDEX(V82:AE82,B$11)</f>
        <v>8.1975359245961311E-3</v>
      </c>
      <c r="B94" s="57">
        <f t="shared" si="19"/>
        <v>1.3786736544200351E-3</v>
      </c>
      <c r="C94" s="57" cm="1">
        <f t="array" ref="C94">C93+INDEX(V$17:AE$17,B$11)</f>
        <v>64</v>
      </c>
      <c r="D94" s="57">
        <f t="shared" ref="D94:D157" si="25">_xlfn.T.DIST((C94+B$26/2-B$17)/B$18,B$9-1,1)-_xlfn.T.DIST((C94-B$26/2-B$17)/B$18,B$9-1,1)</f>
        <v>6.8187904166526361E-5</v>
      </c>
      <c r="E94" s="122">
        <f t="shared" ref="E94:E157" si="26">_xlfn.T.DIST((C94+B$26/2-B$17)/B$19,B$9-1,1)-_xlfn.T.DIST((C94-B$26/2-B$17)/B$19,B$9-1,1)</f>
        <v>2.6420928778831453E-14</v>
      </c>
      <c r="G94" s="71" t="str">
        <f t="shared" ref="G94:G157" si="27">IF(J94&lt;&gt;"",0,"")</f>
        <v/>
      </c>
      <c r="H94" s="57" t="str">
        <f t="shared" si="20"/>
        <v/>
      </c>
      <c r="I94" s="57" t="str">
        <f t="shared" ref="I94:I125" si="28">IFERROR(( MOD(( MOD( MOD( 999999999999989, MOD( PM_Index*2499997 +$H94*1800451, 7450589 ) * 4658 + 7450581 ) * 383, 99991 ) * 7440893 + MOD( MOD( 999999999999989, MOD( PM_Index*2246527 +$H94*2399993, 7450987 ) * 7580 + 7560584 ) * 17669, 7440893 )) * 1343, 4294967296 ) + 0.5 ) / 4294967296,"")</f>
        <v/>
      </c>
      <c r="J94" s="57" t="str">
        <f t="shared" ref="J94:J125" si="29">IFERROR(VLOOKUP(I94,A$30:C$230,3),"")</f>
        <v/>
      </c>
      <c r="K94" s="122" t="e">
        <f t="shared" si="13"/>
        <v>#N/A</v>
      </c>
      <c r="L94" s="57" t="str">
        <f>IF(I94="","",AVERAGE(J$30:J94))</f>
        <v/>
      </c>
      <c r="M94" s="57" t="str">
        <f>IFERROR(_xlfn.STDEV.S(J$30:J94)/H94^0.5,"")</f>
        <v/>
      </c>
      <c r="N94" s="57" t="str">
        <f t="shared" si="12"/>
        <v/>
      </c>
      <c r="O94" s="57" t="str">
        <f t="shared" si="14"/>
        <v/>
      </c>
      <c r="P94" s="122" t="str">
        <f t="shared" si="15"/>
        <v/>
      </c>
      <c r="Q94" s="57" cm="1">
        <f t="array" ref="Q94">IF($B$12,INDEX(V$14:AE$14,B$11),"")</f>
        <v>100.49999999737008</v>
      </c>
      <c r="R94" s="122">
        <v>65</v>
      </c>
      <c r="U94" s="134">
        <v>76</v>
      </c>
      <c r="V94" s="71">
        <f t="shared" si="21"/>
        <v>5.4799291699557967E-2</v>
      </c>
      <c r="W94" s="57">
        <f t="shared" si="22"/>
        <v>0.70327765933096953</v>
      </c>
      <c r="X94" s="57">
        <f t="shared" si="23"/>
        <v>0.76</v>
      </c>
      <c r="Y94" s="57">
        <f t="shared" si="24"/>
        <v>0.85088925210331345</v>
      </c>
      <c r="Z94" s="57">
        <v>0.22794849762617167</v>
      </c>
      <c r="AA94" s="57">
        <v>4.4623688115450047E-2</v>
      </c>
      <c r="AB94" s="57">
        <v>0.95063834685034443</v>
      </c>
      <c r="AC94" s="57">
        <v>0.95521113411832603</v>
      </c>
      <c r="AD94" s="57">
        <v>0.5266834433446852</v>
      </c>
      <c r="AE94" s="122">
        <v>0.36200587462708866</v>
      </c>
    </row>
    <row r="95" spans="1:31" x14ac:dyDescent="0.3">
      <c r="A95" s="71" cm="1">
        <f t="array" ref="A95">INDEX(V83:AE83,B$11)</f>
        <v>9.8153286286453353E-3</v>
      </c>
      <c r="B95" s="57">
        <f t="shared" ref="B95:B126" si="30">IF(B$12,A95-A94,"")</f>
        <v>1.6177927040492042E-3</v>
      </c>
      <c r="C95" s="57" cm="1">
        <f t="array" ref="C95">C94+INDEX(V$17:AE$17,B$11)</f>
        <v>65</v>
      </c>
      <c r="D95" s="57">
        <f t="shared" si="25"/>
        <v>9.052691243361218E-5</v>
      </c>
      <c r="E95" s="122">
        <f t="shared" si="26"/>
        <v>4.6569553969952341E-14</v>
      </c>
      <c r="G95" s="71" t="str">
        <f t="shared" si="27"/>
        <v/>
      </c>
      <c r="H95" s="57" t="str">
        <f t="shared" ref="H95:H126" si="31">IF(B$9&gt;H94,H94+1,"")</f>
        <v/>
      </c>
      <c r="I95" s="57" t="str">
        <f t="shared" si="28"/>
        <v/>
      </c>
      <c r="J95" s="57" t="str">
        <f t="shared" si="29"/>
        <v/>
      </c>
      <c r="K95" s="122" t="e">
        <f t="shared" si="13"/>
        <v>#N/A</v>
      </c>
      <c r="L95" s="57" t="str">
        <f>IF(I95="","",AVERAGE(J$30:J95))</f>
        <v/>
      </c>
      <c r="M95" s="57" t="str">
        <f>IFERROR(_xlfn.STDEV.S(J$30:J95)/H95^0.5,"")</f>
        <v/>
      </c>
      <c r="N95" s="57" t="str">
        <f t="shared" ref="N95:N158" si="32">IFERROR(TINV(0.1,H95-1)*M95,"")</f>
        <v/>
      </c>
      <c r="O95" s="57" t="str">
        <f t="shared" si="14"/>
        <v/>
      </c>
      <c r="P95" s="122" t="str">
        <f t="shared" si="15"/>
        <v/>
      </c>
      <c r="Q95" s="57" cm="1">
        <f t="array" ref="Q95">IF($B$12,INDEX(V$14:AE$14,B$11),"")</f>
        <v>100.49999999737008</v>
      </c>
      <c r="R95" s="122">
        <v>66</v>
      </c>
      <c r="U95" s="134">
        <v>77</v>
      </c>
      <c r="V95" s="71">
        <f t="shared" si="21"/>
        <v>6.2596872790906796E-2</v>
      </c>
      <c r="W95" s="57">
        <f t="shared" si="22"/>
        <v>0.72758168665269007</v>
      </c>
      <c r="X95" s="57">
        <f t="shared" si="23"/>
        <v>0.77</v>
      </c>
      <c r="Y95" s="57">
        <f t="shared" si="24"/>
        <v>0.85487246748351176</v>
      </c>
      <c r="Z95" s="57">
        <v>0.24261429710569168</v>
      </c>
      <c r="AA95" s="57">
        <v>4.7981800435797473E-2</v>
      </c>
      <c r="AB95" s="57">
        <v>0.95249021728435279</v>
      </c>
      <c r="AC95" s="57">
        <v>0.95818730619855597</v>
      </c>
      <c r="AD95" s="57">
        <v>0.53961943974475046</v>
      </c>
      <c r="AE95" s="122">
        <v>0.3679180996411246</v>
      </c>
    </row>
    <row r="96" spans="1:31" x14ac:dyDescent="0.3">
      <c r="A96" s="71" cm="1">
        <f t="array" ref="A96">INDEX(V84:AE84,B$11)</f>
        <v>1.1705298080558344E-2</v>
      </c>
      <c r="B96" s="57">
        <f t="shared" si="30"/>
        <v>1.8899694519130088E-3</v>
      </c>
      <c r="C96" s="57" cm="1">
        <f t="array" ref="C96">C95+INDEX(V$17:AE$17,B$11)</f>
        <v>66</v>
      </c>
      <c r="D96" s="57">
        <f t="shared" si="25"/>
        <v>1.201150752254582E-4</v>
      </c>
      <c r="E96" s="122">
        <f t="shared" si="26"/>
        <v>8.3372402045054483E-14</v>
      </c>
      <c r="G96" s="71" t="str">
        <f t="shared" si="27"/>
        <v/>
      </c>
      <c r="H96" s="57" t="str">
        <f t="shared" si="31"/>
        <v/>
      </c>
      <c r="I96" s="57" t="str">
        <f t="shared" si="28"/>
        <v/>
      </c>
      <c r="J96" s="57" t="str">
        <f t="shared" si="29"/>
        <v/>
      </c>
      <c r="K96" s="122" t="e">
        <f t="shared" ref="K96:K159" si="33">IF(J96="",NA(),J96)</f>
        <v>#N/A</v>
      </c>
      <c r="L96" s="57" t="str">
        <f>IF(I96="","",AVERAGE(J$30:J96))</f>
        <v/>
      </c>
      <c r="M96" s="57" t="str">
        <f>IFERROR(_xlfn.STDEV.S(J$30:J96)/H96^0.5,"")</f>
        <v/>
      </c>
      <c r="N96" s="57" t="str">
        <f t="shared" si="32"/>
        <v/>
      </c>
      <c r="O96" s="57" t="str">
        <f t="shared" ref="O96:O159" si="34">IFERROR(L96+N96,"")</f>
        <v/>
      </c>
      <c r="P96" s="122" t="str">
        <f t="shared" ref="P96:P159" si="35">IFERROR(L96-N96,"")</f>
        <v/>
      </c>
      <c r="Q96" s="57" cm="1">
        <f t="array" ref="Q96">IF($B$12,INDEX(V$14:AE$14,B$11),"")</f>
        <v>100.49999999737008</v>
      </c>
      <c r="R96" s="122">
        <v>67</v>
      </c>
      <c r="U96" s="134">
        <v>78</v>
      </c>
      <c r="V96" s="71">
        <f t="shared" si="21"/>
        <v>7.1233377413986096E-2</v>
      </c>
      <c r="W96" s="57">
        <f t="shared" si="22"/>
        <v>0.75135594778882575</v>
      </c>
      <c r="X96" s="57">
        <f t="shared" si="23"/>
        <v>0.78</v>
      </c>
      <c r="Y96" s="57">
        <f t="shared" si="24"/>
        <v>0.85873343451642692</v>
      </c>
      <c r="Z96" s="57">
        <v>0.25774361018867364</v>
      </c>
      <c r="AA96" s="57">
        <v>5.1647611423191735E-2</v>
      </c>
      <c r="AB96" s="57">
        <v>0.95427173424184575</v>
      </c>
      <c r="AC96" s="57">
        <v>0.96079673640943253</v>
      </c>
      <c r="AD96" s="57">
        <v>0.55242493737921039</v>
      </c>
      <c r="AE96" s="122">
        <v>0.37386402642218508</v>
      </c>
    </row>
    <row r="97" spans="1:31" x14ac:dyDescent="0.3">
      <c r="A97" s="71" cm="1">
        <f t="array" ref="A97">INDEX(V85:AE85,B$11)</f>
        <v>1.3903447513498597E-2</v>
      </c>
      <c r="B97" s="57">
        <f t="shared" si="30"/>
        <v>2.198149432940253E-3</v>
      </c>
      <c r="C97" s="57" cm="1">
        <f t="array" ref="C97">C96+INDEX(V$17:AE$17,B$11)</f>
        <v>67</v>
      </c>
      <c r="D97" s="57">
        <f t="shared" si="25"/>
        <v>1.592363160921525E-4</v>
      </c>
      <c r="E97" s="122">
        <f t="shared" si="26"/>
        <v>1.5172714904856056E-13</v>
      </c>
      <c r="G97" s="71" t="str">
        <f t="shared" si="27"/>
        <v/>
      </c>
      <c r="H97" s="57" t="str">
        <f t="shared" si="31"/>
        <v/>
      </c>
      <c r="I97" s="57" t="str">
        <f t="shared" si="28"/>
        <v/>
      </c>
      <c r="J97" s="57" t="str">
        <f t="shared" si="29"/>
        <v/>
      </c>
      <c r="K97" s="122" t="e">
        <f t="shared" si="33"/>
        <v>#N/A</v>
      </c>
      <c r="L97" s="57" t="str">
        <f>IF(I97="","",AVERAGE(J$30:J97))</f>
        <v/>
      </c>
      <c r="M97" s="57" t="str">
        <f>IFERROR(_xlfn.STDEV.S(J$30:J97)/H97^0.5,"")</f>
        <v/>
      </c>
      <c r="N97" s="57" t="str">
        <f t="shared" si="32"/>
        <v/>
      </c>
      <c r="O97" s="57" t="str">
        <f t="shared" si="34"/>
        <v/>
      </c>
      <c r="P97" s="122" t="str">
        <f t="shared" si="35"/>
        <v/>
      </c>
      <c r="Q97" s="57" cm="1">
        <f t="array" ref="Q97">IF($B$12,INDEX(V$14:AE$14,B$11),"")</f>
        <v>100.49999999737008</v>
      </c>
      <c r="R97" s="122">
        <v>68</v>
      </c>
      <c r="U97" s="134">
        <v>79</v>
      </c>
      <c r="V97" s="71">
        <f t="shared" si="21"/>
        <v>8.0756659233771053E-2</v>
      </c>
      <c r="W97" s="57">
        <f t="shared" si="22"/>
        <v>0.77450094203545827</v>
      </c>
      <c r="X97" s="57">
        <f t="shared" si="23"/>
        <v>0.79</v>
      </c>
      <c r="Y97" s="57">
        <f t="shared" si="24"/>
        <v>0.86247631543161707</v>
      </c>
      <c r="Z97" s="57">
        <v>0.27331415534335851</v>
      </c>
      <c r="AA97" s="57">
        <v>5.5619644798901295E-2</v>
      </c>
      <c r="AB97" s="57">
        <v>0.95599448901729633</v>
      </c>
      <c r="AC97" s="57">
        <v>0.96301573075377844</v>
      </c>
      <c r="AD97" s="57">
        <v>0.56510457849664419</v>
      </c>
      <c r="AE97" s="122">
        <v>0.37983469380678375</v>
      </c>
    </row>
    <row r="98" spans="1:31" x14ac:dyDescent="0.3">
      <c r="A98" s="71" cm="1">
        <f t="array" ref="A98">INDEX(V86:AE86,B$11)</f>
        <v>1.6448695822745323E-2</v>
      </c>
      <c r="B98" s="57">
        <f t="shared" si="30"/>
        <v>2.5452483092467254E-3</v>
      </c>
      <c r="C98" s="57" cm="1">
        <f t="array" ref="C98">C97+INDEX(V$17:AE$17,B$11)</f>
        <v>68</v>
      </c>
      <c r="D98" s="57">
        <f t="shared" si="25"/>
        <v>2.1085160273747491E-4</v>
      </c>
      <c r="E98" s="122">
        <f t="shared" si="26"/>
        <v>2.8093446975566088E-13</v>
      </c>
      <c r="G98" s="71" t="str">
        <f t="shared" si="27"/>
        <v/>
      </c>
      <c r="H98" s="57" t="str">
        <f t="shared" si="31"/>
        <v/>
      </c>
      <c r="I98" s="57" t="str">
        <f t="shared" si="28"/>
        <v/>
      </c>
      <c r="J98" s="57" t="str">
        <f t="shared" si="29"/>
        <v/>
      </c>
      <c r="K98" s="122" t="e">
        <f t="shared" si="33"/>
        <v>#N/A</v>
      </c>
      <c r="L98" s="57" t="str">
        <f>IF(I98="","",AVERAGE(J$30:J98))</f>
        <v/>
      </c>
      <c r="M98" s="57" t="str">
        <f>IFERROR(_xlfn.STDEV.S(J$30:J98)/H98^0.5,"")</f>
        <v/>
      </c>
      <c r="N98" s="57" t="str">
        <f t="shared" si="32"/>
        <v/>
      </c>
      <c r="O98" s="57" t="str">
        <f t="shared" si="34"/>
        <v/>
      </c>
      <c r="P98" s="122" t="str">
        <f t="shared" si="35"/>
        <v/>
      </c>
      <c r="Q98" s="57" cm="1">
        <f t="array" ref="Q98">IF($B$12,INDEX(V$14:AE$14,B$11),"")</f>
        <v>100.49999999737008</v>
      </c>
      <c r="R98" s="122">
        <v>69</v>
      </c>
      <c r="U98" s="134">
        <v>80</v>
      </c>
      <c r="V98" s="71">
        <f t="shared" si="21"/>
        <v>9.1211219725867876E-2</v>
      </c>
      <c r="W98" s="57">
        <f t="shared" si="22"/>
        <v>0.79691776000000003</v>
      </c>
      <c r="X98" s="57">
        <f t="shared" si="23"/>
        <v>0.8</v>
      </c>
      <c r="Y98" s="57">
        <f t="shared" si="24"/>
        <v>0.8661051228281138</v>
      </c>
      <c r="Z98" s="57">
        <v>0.28930045641344693</v>
      </c>
      <c r="AA98" s="57">
        <v>5.9868164091333553E-2</v>
      </c>
      <c r="AB98" s="57">
        <v>0.95766700574596586</v>
      </c>
      <c r="AC98" s="57">
        <v>0.96509359128885075</v>
      </c>
      <c r="AD98" s="57">
        <v>0.5776592657564974</v>
      </c>
      <c r="AE98" s="122">
        <v>0.38580867292571436</v>
      </c>
    </row>
    <row r="99" spans="1:31" x14ac:dyDescent="0.3">
      <c r="A99" s="71" cm="1">
        <f t="array" ref="A99">INDEX(V87:AE87,B$11)</f>
        <v>1.9382787088818593E-2</v>
      </c>
      <c r="B99" s="57">
        <f t="shared" si="30"/>
        <v>2.9340912660732708E-3</v>
      </c>
      <c r="C99" s="57" cm="1">
        <f t="array" ref="C99">C98+INDEX(V$17:AE$17,B$11)</f>
        <v>69</v>
      </c>
      <c r="D99" s="57">
        <f t="shared" si="25"/>
        <v>2.7877695581275371E-4</v>
      </c>
      <c r="E99" s="122">
        <f t="shared" si="26"/>
        <v>5.2973050800276582E-13</v>
      </c>
      <c r="G99" s="71" t="str">
        <f t="shared" si="27"/>
        <v/>
      </c>
      <c r="H99" s="57" t="str">
        <f t="shared" si="31"/>
        <v/>
      </c>
      <c r="I99" s="57" t="str">
        <f t="shared" si="28"/>
        <v/>
      </c>
      <c r="J99" s="57" t="str">
        <f t="shared" si="29"/>
        <v/>
      </c>
      <c r="K99" s="122" t="e">
        <f t="shared" si="33"/>
        <v>#N/A</v>
      </c>
      <c r="L99" s="57" t="str">
        <f>IF(I99="","",AVERAGE(J$30:J99))</f>
        <v/>
      </c>
      <c r="M99" s="57" t="str">
        <f>IFERROR(_xlfn.STDEV.S(J$30:J99)/H99^0.5,"")</f>
        <v/>
      </c>
      <c r="N99" s="57" t="str">
        <f t="shared" si="32"/>
        <v/>
      </c>
      <c r="O99" s="57" t="str">
        <f t="shared" si="34"/>
        <v/>
      </c>
      <c r="P99" s="122" t="str">
        <f t="shared" si="35"/>
        <v/>
      </c>
      <c r="Q99" s="57" cm="1">
        <f t="array" ref="Q99">IF($B$12,INDEX(V$14:AE$14,B$11),"")</f>
        <v>100.49999999737008</v>
      </c>
      <c r="R99" s="122">
        <v>70</v>
      </c>
      <c r="U99" s="134">
        <v>81</v>
      </c>
      <c r="V99" s="71">
        <f t="shared" si="21"/>
        <v>0.10263725183213576</v>
      </c>
      <c r="W99" s="57">
        <f t="shared" si="22"/>
        <v>0.81850903967558619</v>
      </c>
      <c r="X99" s="57">
        <f t="shared" si="23"/>
        <v>0.81</v>
      </c>
      <c r="Y99" s="57">
        <f t="shared" si="24"/>
        <v>0.86962372481926664</v>
      </c>
      <c r="Z99" s="57">
        <v>0.30567523277780612</v>
      </c>
      <c r="AA99" s="57">
        <v>6.4369970634707036E-2</v>
      </c>
      <c r="AB99" s="57">
        <v>0.9592942880215104</v>
      </c>
      <c r="AC99" s="57">
        <v>0.96701692575537523</v>
      </c>
      <c r="AD99" s="57">
        <v>0.59008604939665255</v>
      </c>
      <c r="AE99" s="122">
        <v>0.39177408049696244</v>
      </c>
    </row>
    <row r="100" spans="1:31" x14ac:dyDescent="0.3">
      <c r="A100" s="71" cm="1">
        <f t="array" ref="A100">INDEX(V88:AE88,B$11)</f>
        <v>2.2750131948179191E-2</v>
      </c>
      <c r="B100" s="57">
        <f t="shared" si="30"/>
        <v>3.3673448593605979E-3</v>
      </c>
      <c r="C100" s="57" cm="1">
        <f t="array" ref="C100">C99+INDEX(V$17:AE$17,B$11)</f>
        <v>70</v>
      </c>
      <c r="D100" s="57">
        <f t="shared" si="25"/>
        <v>3.6789699897463233E-4</v>
      </c>
      <c r="E100" s="122">
        <f t="shared" si="26"/>
        <v>1.0182400547648973E-12</v>
      </c>
      <c r="G100" s="71" t="str">
        <f t="shared" si="27"/>
        <v/>
      </c>
      <c r="H100" s="57" t="str">
        <f t="shared" si="31"/>
        <v/>
      </c>
      <c r="I100" s="57" t="str">
        <f t="shared" si="28"/>
        <v/>
      </c>
      <c r="J100" s="57" t="str">
        <f t="shared" si="29"/>
        <v/>
      </c>
      <c r="K100" s="122" t="e">
        <f t="shared" si="33"/>
        <v>#N/A</v>
      </c>
      <c r="L100" s="57" t="str">
        <f>IF(I100="","",AVERAGE(J$30:J100))</f>
        <v/>
      </c>
      <c r="M100" s="57" t="str">
        <f>IFERROR(_xlfn.STDEV.S(J$30:J100)/H100^0.5,"")</f>
        <v/>
      </c>
      <c r="N100" s="57" t="str">
        <f t="shared" si="32"/>
        <v/>
      </c>
      <c r="O100" s="57" t="str">
        <f t="shared" si="34"/>
        <v/>
      </c>
      <c r="P100" s="122" t="str">
        <f t="shared" si="35"/>
        <v/>
      </c>
      <c r="Q100" s="57" cm="1">
        <f t="array" ref="Q100">IF($B$12,INDEX(V$14:AE$14,B$11),"")</f>
        <v>100.49999999737008</v>
      </c>
      <c r="R100" s="122">
        <v>71</v>
      </c>
      <c r="U100" s="134">
        <v>82</v>
      </c>
      <c r="V100" s="71">
        <f t="shared" si="21"/>
        <v>0.11506967022170828</v>
      </c>
      <c r="W100" s="57">
        <f t="shared" si="22"/>
        <v>0.83918001579880952</v>
      </c>
      <c r="X100" s="57">
        <f t="shared" si="23"/>
        <v>0.82</v>
      </c>
      <c r="Y100" s="57">
        <f t="shared" si="24"/>
        <v>0.87303585006279905</v>
      </c>
      <c r="Z100" s="57">
        <v>0.32240815932223715</v>
      </c>
      <c r="AA100" s="57">
        <v>6.9166822027428396E-2</v>
      </c>
      <c r="AB100" s="57">
        <v>0.96087772330330601</v>
      </c>
      <c r="AC100" s="57">
        <v>0.96873731598520696</v>
      </c>
      <c r="AD100" s="57">
        <v>0.60237801440099703</v>
      </c>
      <c r="AE100" s="122">
        <v>0.39773773479709362</v>
      </c>
    </row>
    <row r="101" spans="1:31" x14ac:dyDescent="0.3">
      <c r="A101" s="71" cm="1">
        <f t="array" ref="A101">INDEX(V89:AE89,B$11)</f>
        <v>2.6597574021009637E-2</v>
      </c>
      <c r="B101" s="57">
        <f t="shared" si="30"/>
        <v>3.8474420728304461E-3</v>
      </c>
      <c r="C101" s="57" cm="1">
        <f t="array" ref="C101">C100+INDEX(V$17:AE$17,B$11)</f>
        <v>71</v>
      </c>
      <c r="D101" s="57">
        <f t="shared" si="25"/>
        <v>4.8441563726353402E-4</v>
      </c>
      <c r="E101" s="122">
        <f t="shared" si="26"/>
        <v>1.9973732691954546E-12</v>
      </c>
      <c r="G101" s="71" t="str">
        <f t="shared" si="27"/>
        <v/>
      </c>
      <c r="H101" s="57" t="str">
        <f t="shared" si="31"/>
        <v/>
      </c>
      <c r="I101" s="57" t="str">
        <f t="shared" si="28"/>
        <v/>
      </c>
      <c r="J101" s="57" t="str">
        <f t="shared" si="29"/>
        <v/>
      </c>
      <c r="K101" s="122" t="e">
        <f t="shared" si="33"/>
        <v>#N/A</v>
      </c>
      <c r="L101" s="57" t="str">
        <f>IF(I101="","",AVERAGE(J$30:J101))</f>
        <v/>
      </c>
      <c r="M101" s="57" t="str">
        <f>IFERROR(_xlfn.STDEV.S(J$30:J101)/H101^0.5,"")</f>
        <v/>
      </c>
      <c r="N101" s="57" t="str">
        <f t="shared" si="32"/>
        <v/>
      </c>
      <c r="O101" s="57" t="str">
        <f t="shared" si="34"/>
        <v/>
      </c>
      <c r="P101" s="122" t="str">
        <f t="shared" si="35"/>
        <v/>
      </c>
      <c r="Q101" s="57" cm="1">
        <f t="array" ref="Q101">IF($B$12,INDEX(V$14:AE$14,B$11),"")</f>
        <v>100.49999999737008</v>
      </c>
      <c r="R101" s="122">
        <v>72</v>
      </c>
      <c r="U101" s="134">
        <v>83</v>
      </c>
      <c r="V101" s="71">
        <f t="shared" si="21"/>
        <v>0.12853714934241495</v>
      </c>
      <c r="W101" s="57">
        <f t="shared" si="22"/>
        <v>0.85883966680302604</v>
      </c>
      <c r="X101" s="57">
        <f t="shared" si="23"/>
        <v>0.83</v>
      </c>
      <c r="Y101" s="57">
        <f t="shared" si="24"/>
        <v>0.876345092669368</v>
      </c>
      <c r="Z101" s="57">
        <v>0.33946761460500496</v>
      </c>
      <c r="AA101" s="57">
        <v>7.4325572606340554E-2</v>
      </c>
      <c r="AB101" s="57">
        <v>0.96241532872618119</v>
      </c>
      <c r="AC101" s="57">
        <v>0.97035468883600684</v>
      </c>
      <c r="AD101" s="57">
        <v>0.614528342466931</v>
      </c>
      <c r="AE101" s="122">
        <v>0.40368112907542969</v>
      </c>
    </row>
    <row r="102" spans="1:31" x14ac:dyDescent="0.3">
      <c r="A102" s="71" cm="1">
        <f t="array" ref="A102">INDEX(V90:AE90,B$11)</f>
        <v>3.0974075706740569E-2</v>
      </c>
      <c r="B102" s="57">
        <f t="shared" si="30"/>
        <v>4.3765016857309318E-3</v>
      </c>
      <c r="C102" s="57" cm="1">
        <f t="array" ref="C102">C101+INDEX(V$17:AE$17,B$11)</f>
        <v>72</v>
      </c>
      <c r="D102" s="57">
        <f t="shared" si="25"/>
        <v>6.3614241409064515E-4</v>
      </c>
      <c r="E102" s="122">
        <f t="shared" si="26"/>
        <v>4.0029894545081272E-12</v>
      </c>
      <c r="G102" s="71" t="str">
        <f t="shared" si="27"/>
        <v/>
      </c>
      <c r="H102" s="57" t="str">
        <f t="shared" si="31"/>
        <v/>
      </c>
      <c r="I102" s="57" t="str">
        <f t="shared" si="28"/>
        <v/>
      </c>
      <c r="J102" s="57" t="str">
        <f t="shared" si="29"/>
        <v/>
      </c>
      <c r="K102" s="122" t="e">
        <f t="shared" si="33"/>
        <v>#N/A</v>
      </c>
      <c r="L102" s="57" t="str">
        <f>IF(I102="","",AVERAGE(J$30:J102))</f>
        <v/>
      </c>
      <c r="M102" s="57" t="str">
        <f>IFERROR(_xlfn.STDEV.S(J$30:J102)/H102^0.5,"")</f>
        <v/>
      </c>
      <c r="N102" s="57" t="str">
        <f t="shared" si="32"/>
        <v/>
      </c>
      <c r="O102" s="57" t="str">
        <f t="shared" si="34"/>
        <v/>
      </c>
      <c r="P102" s="122" t="str">
        <f t="shared" si="35"/>
        <v/>
      </c>
      <c r="Q102" s="57" cm="1">
        <f t="array" ref="Q102">IF($B$12,INDEX(V$14:AE$14,B$11),"")</f>
        <v>100.49999999737008</v>
      </c>
      <c r="R102" s="122">
        <v>73</v>
      </c>
      <c r="U102" s="134">
        <v>84</v>
      </c>
      <c r="V102" s="71">
        <f t="shared" si="21"/>
        <v>0.14306119219550908</v>
      </c>
      <c r="W102" s="57">
        <f t="shared" si="22"/>
        <v>0.87740196376412161</v>
      </c>
      <c r="X102" s="57">
        <f t="shared" si="23"/>
        <v>0.84</v>
      </c>
      <c r="Y102" s="57">
        <f t="shared" si="24"/>
        <v>0.87955491698453891</v>
      </c>
      <c r="Z102" s="57">
        <v>0.35681927193069668</v>
      </c>
      <c r="AA102" s="57">
        <v>7.9892197909083126E-2</v>
      </c>
      <c r="AB102" s="57">
        <v>0.96390242024913197</v>
      </c>
      <c r="AC102" s="57">
        <v>0.97186080291745236</v>
      </c>
      <c r="AD102" s="57">
        <v>0.6265343739728727</v>
      </c>
      <c r="AE102" s="122">
        <v>0.40958828908401679</v>
      </c>
    </row>
    <row r="103" spans="1:31" x14ac:dyDescent="0.3">
      <c r="A103" s="71" cm="1">
        <f t="array" ref="A103">INDEX(V91:AE91,B$11)</f>
        <v>3.5930319112925789E-2</v>
      </c>
      <c r="B103" s="57">
        <f t="shared" si="30"/>
        <v>4.9562434061852199E-3</v>
      </c>
      <c r="C103" s="57" cm="1">
        <f t="array" ref="C103">C102+INDEX(V$17:AE$17,B$11)</f>
        <v>73</v>
      </c>
      <c r="D103" s="57">
        <f t="shared" si="25"/>
        <v>8.3280828552277338E-4</v>
      </c>
      <c r="E103" s="122">
        <f t="shared" si="26"/>
        <v>8.2066074454721034E-12</v>
      </c>
      <c r="G103" s="71" t="str">
        <f t="shared" si="27"/>
        <v/>
      </c>
      <c r="H103" s="57" t="str">
        <f t="shared" si="31"/>
        <v/>
      </c>
      <c r="I103" s="57" t="str">
        <f t="shared" si="28"/>
        <v/>
      </c>
      <c r="J103" s="57" t="str">
        <f t="shared" si="29"/>
        <v/>
      </c>
      <c r="K103" s="122" t="e">
        <f t="shared" si="33"/>
        <v>#N/A</v>
      </c>
      <c r="L103" s="57" t="str">
        <f>IF(I103="","",AVERAGE(J$30:J103))</f>
        <v/>
      </c>
      <c r="M103" s="57" t="str">
        <f>IFERROR(_xlfn.STDEV.S(J$30:J103)/H103^0.5,"")</f>
        <v/>
      </c>
      <c r="N103" s="57" t="str">
        <f t="shared" si="32"/>
        <v/>
      </c>
      <c r="O103" s="57" t="str">
        <f t="shared" si="34"/>
        <v/>
      </c>
      <c r="P103" s="122" t="str">
        <f t="shared" si="35"/>
        <v/>
      </c>
      <c r="Q103" s="57" cm="1">
        <f t="array" ref="Q103">IF($B$12,INDEX(V$14:AE$14,B$11),"")</f>
        <v>100.49999999737008</v>
      </c>
      <c r="R103" s="122">
        <v>74</v>
      </c>
      <c r="U103" s="134">
        <v>85</v>
      </c>
      <c r="V103" s="71">
        <f t="shared" si="21"/>
        <v>0.15865525393145699</v>
      </c>
      <c r="W103" s="57">
        <f t="shared" si="22"/>
        <v>0.89478722582031245</v>
      </c>
      <c r="X103" s="57">
        <f t="shared" si="23"/>
        <v>0.85</v>
      </c>
      <c r="Y103" s="57">
        <f t="shared" si="24"/>
        <v>0.88266866224052498</v>
      </c>
      <c r="Z103" s="57">
        <v>0.37442800486508548</v>
      </c>
      <c r="AA103" s="57">
        <v>8.583907043368004E-2</v>
      </c>
      <c r="AB103" s="57">
        <v>0.96533266690594977</v>
      </c>
      <c r="AC103" s="57">
        <v>0.97331746865696267</v>
      </c>
      <c r="AD103" s="57">
        <v>0.63839740649177568</v>
      </c>
      <c r="AE103" s="122">
        <v>0.41543447421931673</v>
      </c>
    </row>
    <row r="104" spans="1:31" x14ac:dyDescent="0.3">
      <c r="A104" s="71" cm="1">
        <f t="array" ref="A104">INDEX(V92:AE92,B$11)</f>
        <v>4.1518219688779105E-2</v>
      </c>
      <c r="B104" s="57">
        <f t="shared" si="30"/>
        <v>5.5879005758533162E-3</v>
      </c>
      <c r="C104" s="57" cm="1">
        <f t="array" ref="C104">C103+INDEX(V$17:AE$17,B$11)</f>
        <v>74</v>
      </c>
      <c r="D104" s="57">
        <f t="shared" si="25"/>
        <v>1.0863974963249033E-3</v>
      </c>
      <c r="E104" s="122">
        <f t="shared" si="26"/>
        <v>1.7233435065550936E-11</v>
      </c>
      <c r="G104" s="71" t="str">
        <f t="shared" si="27"/>
        <v/>
      </c>
      <c r="H104" s="57" t="str">
        <f t="shared" si="31"/>
        <v/>
      </c>
      <c r="I104" s="57" t="str">
        <f t="shared" si="28"/>
        <v/>
      </c>
      <c r="J104" s="57" t="str">
        <f t="shared" si="29"/>
        <v/>
      </c>
      <c r="K104" s="122" t="e">
        <f t="shared" si="33"/>
        <v>#N/A</v>
      </c>
      <c r="L104" s="57" t="str">
        <f>IF(I104="","",AVERAGE(J$30:J104))</f>
        <v/>
      </c>
      <c r="M104" s="57" t="str">
        <f>IFERROR(_xlfn.STDEV.S(J$30:J104)/H104^0.5,"")</f>
        <v/>
      </c>
      <c r="N104" s="57" t="str">
        <f t="shared" si="32"/>
        <v/>
      </c>
      <c r="O104" s="57" t="str">
        <f t="shared" si="34"/>
        <v/>
      </c>
      <c r="P104" s="122" t="str">
        <f t="shared" si="35"/>
        <v/>
      </c>
      <c r="Q104" s="57" cm="1">
        <f t="array" ref="Q104">IF($B$12,INDEX(V$14:AE$14,B$11),"")</f>
        <v>100.49999999737008</v>
      </c>
      <c r="R104" s="122">
        <v>75</v>
      </c>
      <c r="U104" s="134">
        <v>86</v>
      </c>
      <c r="V104" s="71">
        <f t="shared" si="21"/>
        <v>0.17532394485222941</v>
      </c>
      <c r="W104" s="57">
        <f t="shared" si="22"/>
        <v>0.91092358663221762</v>
      </c>
      <c r="X104" s="57">
        <f t="shared" si="23"/>
        <v>0.86</v>
      </c>
      <c r="Y104" s="57">
        <f t="shared" si="24"/>
        <v>0.88568954707523062</v>
      </c>
      <c r="Z104" s="57">
        <v>0.39225649563185111</v>
      </c>
      <c r="AA104" s="57">
        <v>9.2113255042757219E-2</v>
      </c>
      <c r="AB104" s="57">
        <v>0.96669926249827776</v>
      </c>
      <c r="AC104" s="57">
        <v>0.97473910848760215</v>
      </c>
      <c r="AD104" s="57">
        <v>0.65012249330464489</v>
      </c>
      <c r="AE104" s="122">
        <v>0.42124052892683023</v>
      </c>
    </row>
    <row r="105" spans="1:31" x14ac:dyDescent="0.3">
      <c r="A105" s="71" cm="1">
        <f t="array" ref="A105">INDEX(V93:AE93,B$11)</f>
        <v>4.7790352272814703E-2</v>
      </c>
      <c r="B105" s="57">
        <f t="shared" si="30"/>
        <v>6.2721325840355974E-3</v>
      </c>
      <c r="C105" s="57" cm="1">
        <f t="array" ref="C105">C104+INDEX(V$17:AE$17,B$11)</f>
        <v>75</v>
      </c>
      <c r="D105" s="57">
        <f t="shared" si="25"/>
        <v>1.4114725506808885E-3</v>
      </c>
      <c r="E105" s="122">
        <f t="shared" si="26"/>
        <v>3.7121212424708788E-11</v>
      </c>
      <c r="G105" s="71" t="str">
        <f t="shared" si="27"/>
        <v/>
      </c>
      <c r="H105" s="57" t="str">
        <f t="shared" si="31"/>
        <v/>
      </c>
      <c r="I105" s="57" t="str">
        <f t="shared" si="28"/>
        <v/>
      </c>
      <c r="J105" s="57" t="str">
        <f t="shared" si="29"/>
        <v/>
      </c>
      <c r="K105" s="122" t="e">
        <f t="shared" si="33"/>
        <v>#N/A</v>
      </c>
      <c r="L105" s="57" t="str">
        <f>IF(I105="","",AVERAGE(J$30:J105))</f>
        <v/>
      </c>
      <c r="M105" s="57" t="str">
        <f>IFERROR(_xlfn.STDEV.S(J$30:J105)/H105^0.5,"")</f>
        <v/>
      </c>
      <c r="N105" s="57" t="str">
        <f t="shared" si="32"/>
        <v/>
      </c>
      <c r="O105" s="57" t="str">
        <f t="shared" si="34"/>
        <v/>
      </c>
      <c r="P105" s="122" t="str">
        <f t="shared" si="35"/>
        <v/>
      </c>
      <c r="Q105" s="57" cm="1">
        <f t="array" ref="Q105">IF($B$12,INDEX(V$14:AE$14,B$11),"")</f>
        <v>100.49999999737008</v>
      </c>
      <c r="R105" s="122">
        <v>76</v>
      </c>
      <c r="U105" s="134">
        <v>87</v>
      </c>
      <c r="V105" s="71">
        <f t="shared" si="21"/>
        <v>0.1930623371419069</v>
      </c>
      <c r="W105" s="57">
        <f t="shared" si="22"/>
        <v>0.92574857653411413</v>
      </c>
      <c r="X105" s="57">
        <f t="shared" si="23"/>
        <v>0.87</v>
      </c>
      <c r="Y105" s="57">
        <f t="shared" si="24"/>
        <v>0.88862067391719535</v>
      </c>
      <c r="Z105" s="57">
        <v>0.41026703669026943</v>
      </c>
      <c r="AA105" s="57">
        <v>9.8662238392863894E-2</v>
      </c>
      <c r="AB105" s="57">
        <v>0.96799601262086965</v>
      </c>
      <c r="AC105" s="57">
        <v>0.97612160171420947</v>
      </c>
      <c r="AD105" s="57">
        <v>0.66171534050869196</v>
      </c>
      <c r="AE105" s="122">
        <v>0.42703840170246488</v>
      </c>
    </row>
    <row r="106" spans="1:31" x14ac:dyDescent="0.3">
      <c r="A106" s="71" cm="1">
        <f t="array" ref="A106">INDEX(V94:AE94,B$11)</f>
        <v>5.4799291699557967E-2</v>
      </c>
      <c r="B106" s="57">
        <f t="shared" si="30"/>
        <v>7.0089394267432645E-3</v>
      </c>
      <c r="C106" s="57" cm="1">
        <f t="array" ref="C106">C105+INDEX(V$17:AE$17,B$11)</f>
        <v>76</v>
      </c>
      <c r="D106" s="57">
        <f t="shared" si="25"/>
        <v>1.82545676169744E-3</v>
      </c>
      <c r="E106" s="122">
        <f t="shared" si="26"/>
        <v>8.2142127839389818E-11</v>
      </c>
      <c r="G106" s="71" t="str">
        <f t="shared" si="27"/>
        <v/>
      </c>
      <c r="H106" s="57" t="str">
        <f t="shared" si="31"/>
        <v/>
      </c>
      <c r="I106" s="57" t="str">
        <f t="shared" si="28"/>
        <v/>
      </c>
      <c r="J106" s="57" t="str">
        <f t="shared" si="29"/>
        <v/>
      </c>
      <c r="K106" s="122" t="e">
        <f t="shared" si="33"/>
        <v>#N/A</v>
      </c>
      <c r="L106" s="57" t="str">
        <f>IF(I106="","",AVERAGE(J$30:J106))</f>
        <v/>
      </c>
      <c r="M106" s="57" t="str">
        <f>IFERROR(_xlfn.STDEV.S(J$30:J106)/H106^0.5,"")</f>
        <v/>
      </c>
      <c r="N106" s="57" t="str">
        <f t="shared" si="32"/>
        <v/>
      </c>
      <c r="O106" s="57" t="str">
        <f t="shared" si="34"/>
        <v/>
      </c>
      <c r="P106" s="122" t="str">
        <f t="shared" si="35"/>
        <v/>
      </c>
      <c r="Q106" s="57" cm="1">
        <f t="array" ref="Q106">IF($B$12,INDEX(V$14:AE$14,B$11),"")</f>
        <v>100.49999999737008</v>
      </c>
      <c r="R106" s="122">
        <v>77</v>
      </c>
      <c r="U106" s="134">
        <v>88</v>
      </c>
      <c r="V106" s="71">
        <f t="shared" si="21"/>
        <v>0.21185539858339661</v>
      </c>
      <c r="W106" s="57">
        <f t="shared" si="22"/>
        <v>0.93921082511196152</v>
      </c>
      <c r="X106" s="57">
        <f t="shared" si="23"/>
        <v>0.88</v>
      </c>
      <c r="Y106" s="57">
        <f t="shared" si="24"/>
        <v>0.89146503323589454</v>
      </c>
      <c r="Z106" s="57">
        <v>0.4284200481869056</v>
      </c>
      <c r="AA106" s="57">
        <v>0.10549508905335099</v>
      </c>
      <c r="AB106" s="57">
        <v>0.96921830697564104</v>
      </c>
      <c r="AC106" s="57">
        <v>0.97748349146501046</v>
      </c>
      <c r="AD106" s="57">
        <v>0.67317920412548948</v>
      </c>
      <c r="AE106" s="122">
        <v>0.43285965142632471</v>
      </c>
    </row>
    <row r="107" spans="1:31" x14ac:dyDescent="0.3">
      <c r="A107" s="71" cm="1">
        <f t="array" ref="A107">INDEX(V95:AE95,B$11)</f>
        <v>6.2596872790906796E-2</v>
      </c>
      <c r="B107" s="57">
        <f t="shared" si="30"/>
        <v>7.7975810913488292E-3</v>
      </c>
      <c r="C107" s="57" cm="1">
        <f t="array" ref="C107">C106+INDEX(V$17:AE$17,B$11)</f>
        <v>77</v>
      </c>
      <c r="D107" s="57">
        <f t="shared" si="25"/>
        <v>2.3488237758479595E-3</v>
      </c>
      <c r="E107" s="122">
        <f t="shared" si="26"/>
        <v>1.8702150711530863E-10</v>
      </c>
      <c r="G107" s="71" t="str">
        <f t="shared" si="27"/>
        <v/>
      </c>
      <c r="H107" s="57" t="str">
        <f t="shared" si="31"/>
        <v/>
      </c>
      <c r="I107" s="57" t="str">
        <f t="shared" si="28"/>
        <v/>
      </c>
      <c r="J107" s="57" t="str">
        <f t="shared" si="29"/>
        <v/>
      </c>
      <c r="K107" s="122" t="e">
        <f t="shared" si="33"/>
        <v>#N/A</v>
      </c>
      <c r="L107" s="57" t="str">
        <f>IF(I107="","",AVERAGE(J$30:J107))</f>
        <v/>
      </c>
      <c r="M107" s="57" t="str">
        <f>IFERROR(_xlfn.STDEV.S(J$30:J107)/H107^0.5,"")</f>
        <v/>
      </c>
      <c r="N107" s="57" t="str">
        <f t="shared" si="32"/>
        <v/>
      </c>
      <c r="O107" s="57" t="str">
        <f t="shared" si="34"/>
        <v/>
      </c>
      <c r="P107" s="122" t="str">
        <f t="shared" si="35"/>
        <v/>
      </c>
      <c r="Q107" s="57" cm="1">
        <f t="array" ref="Q107">IF($B$12,INDEX(V$14:AE$14,B$11),"")</f>
        <v>100.49999999737008</v>
      </c>
      <c r="R107" s="122">
        <v>78</v>
      </c>
      <c r="U107" s="134">
        <v>89</v>
      </c>
      <c r="V107" s="71">
        <f t="shared" si="21"/>
        <v>0.23167757463479818</v>
      </c>
      <c r="W107" s="57">
        <f t="shared" si="22"/>
        <v>0.95127188902844995</v>
      </c>
      <c r="X107" s="57">
        <f t="shared" si="23"/>
        <v>0.89</v>
      </c>
      <c r="Y107" s="57">
        <f t="shared" si="24"/>
        <v>0.89422550765762188</v>
      </c>
      <c r="Z107" s="57">
        <v>0.4466759906883368</v>
      </c>
      <c r="AA107" s="57">
        <v>0.11266769471905569</v>
      </c>
      <c r="AB107" s="57">
        <v>0.97036384041354973</v>
      </c>
      <c r="AC107" s="57">
        <v>0.97880932513315022</v>
      </c>
      <c r="AD107" s="57">
        <v>0.68450899057673553</v>
      </c>
      <c r="AE107" s="122">
        <v>0.4386846025003201</v>
      </c>
    </row>
    <row r="108" spans="1:31" x14ac:dyDescent="0.3">
      <c r="A108" s="71" cm="1">
        <f t="array" ref="A108">INDEX(V96:AE96,B$11)</f>
        <v>7.1233377413986096E-2</v>
      </c>
      <c r="B108" s="57">
        <f t="shared" si="30"/>
        <v>8.6365046230792997E-3</v>
      </c>
      <c r="C108" s="57" cm="1">
        <f t="array" ref="C108">C107+INDEX(V$17:AE$17,B$11)</f>
        <v>78</v>
      </c>
      <c r="D108" s="57">
        <f t="shared" si="25"/>
        <v>3.0051267178185567E-3</v>
      </c>
      <c r="E108" s="122">
        <f t="shared" si="26"/>
        <v>4.3885459860425199E-10</v>
      </c>
      <c r="G108" s="71" t="str">
        <f t="shared" si="27"/>
        <v/>
      </c>
      <c r="H108" s="57" t="str">
        <f t="shared" si="31"/>
        <v/>
      </c>
      <c r="I108" s="57" t="str">
        <f t="shared" si="28"/>
        <v/>
      </c>
      <c r="J108" s="57" t="str">
        <f t="shared" si="29"/>
        <v/>
      </c>
      <c r="K108" s="122" t="e">
        <f t="shared" si="33"/>
        <v>#N/A</v>
      </c>
      <c r="L108" s="57" t="str">
        <f>IF(I108="","",AVERAGE(J$30:J108))</f>
        <v/>
      </c>
      <c r="M108" s="57" t="str">
        <f>IFERROR(_xlfn.STDEV.S(J$30:J108)/H108^0.5,"")</f>
        <v/>
      </c>
      <c r="N108" s="57" t="str">
        <f t="shared" si="32"/>
        <v/>
      </c>
      <c r="O108" s="57" t="str">
        <f t="shared" si="34"/>
        <v/>
      </c>
      <c r="P108" s="122" t="str">
        <f t="shared" si="35"/>
        <v/>
      </c>
      <c r="Q108" s="57" cm="1">
        <f t="array" ref="Q108">IF($B$12,INDEX(V$14:AE$14,B$11),"")</f>
        <v>100.49999999737008</v>
      </c>
      <c r="R108" s="122">
        <v>79</v>
      </c>
      <c r="U108" s="134">
        <v>90</v>
      </c>
      <c r="V108" s="71">
        <f t="shared" si="21"/>
        <v>0.25249253754692291</v>
      </c>
      <c r="W108" s="57">
        <f t="shared" si="22"/>
        <v>0.96190820999999993</v>
      </c>
      <c r="X108" s="57">
        <f t="shared" si="23"/>
        <v>0.9</v>
      </c>
      <c r="Y108" s="57">
        <f t="shared" si="24"/>
        <v>0.89690487594779711</v>
      </c>
      <c r="Z108" s="57">
        <v>0.46499424785652804</v>
      </c>
      <c r="AA108" s="57">
        <v>0.12029647051280859</v>
      </c>
      <c r="AB108" s="57">
        <v>0.97143311547893652</v>
      </c>
      <c r="AC108" s="57">
        <v>0.98010322341379019</v>
      </c>
      <c r="AD108" s="57">
        <v>0.69568535716001845</v>
      </c>
      <c r="AE108" s="122">
        <v>0.444497865100203</v>
      </c>
    </row>
    <row r="109" spans="1:31" x14ac:dyDescent="0.3">
      <c r="A109" s="71" cm="1">
        <f t="array" ref="A109">INDEX(V97:AE97,B$11)</f>
        <v>8.0756659233771053E-2</v>
      </c>
      <c r="B109" s="57">
        <f t="shared" si="30"/>
        <v>9.5232818197849567E-3</v>
      </c>
      <c r="C109" s="57" cm="1">
        <f t="array" ref="C109">C108+INDEX(V$17:AE$17,B$11)</f>
        <v>79</v>
      </c>
      <c r="D109" s="57">
        <f t="shared" si="25"/>
        <v>3.8207830713782222E-3</v>
      </c>
      <c r="E109" s="122">
        <f t="shared" si="26"/>
        <v>1.0631669068742725E-9</v>
      </c>
      <c r="G109" s="71" t="str">
        <f t="shared" si="27"/>
        <v/>
      </c>
      <c r="H109" s="57" t="str">
        <f t="shared" si="31"/>
        <v/>
      </c>
      <c r="I109" s="57" t="str">
        <f t="shared" si="28"/>
        <v/>
      </c>
      <c r="J109" s="57" t="str">
        <f t="shared" si="29"/>
        <v/>
      </c>
      <c r="K109" s="122" t="e">
        <f t="shared" si="33"/>
        <v>#N/A</v>
      </c>
      <c r="L109" s="57" t="str">
        <f>IF(I109="","",AVERAGE(J$30:J109))</f>
        <v/>
      </c>
      <c r="M109" s="57" t="str">
        <f>IFERROR(_xlfn.STDEV.S(J$30:J109)/H109^0.5,"")</f>
        <v/>
      </c>
      <c r="N109" s="57" t="str">
        <f t="shared" si="32"/>
        <v/>
      </c>
      <c r="O109" s="57" t="str">
        <f t="shared" si="34"/>
        <v/>
      </c>
      <c r="P109" s="122" t="str">
        <f t="shared" si="35"/>
        <v/>
      </c>
      <c r="Q109" s="57" cm="1">
        <f t="array" ref="Q109">IF($B$12,INDEX(V$14:AE$14,B$11),"")</f>
        <v>100.49999999737008</v>
      </c>
      <c r="R109" s="122">
        <v>80</v>
      </c>
      <c r="U109" s="134">
        <v>91</v>
      </c>
      <c r="V109" s="71">
        <f t="shared" si="21"/>
        <v>0.27425311775007355</v>
      </c>
      <c r="W109" s="57">
        <f t="shared" si="22"/>
        <v>0.97111320791531408</v>
      </c>
      <c r="X109" s="57">
        <f t="shared" si="23"/>
        <v>0.91</v>
      </c>
      <c r="Y109" s="57">
        <f t="shared" si="24"/>
        <v>0.89950581686107467</v>
      </c>
      <c r="Z109" s="57">
        <v>0.48333497566439282</v>
      </c>
      <c r="AA109" s="57">
        <v>0.12848770850328112</v>
      </c>
      <c r="AB109" s="57">
        <v>0.97242963632609192</v>
      </c>
      <c r="AC109" s="57">
        <v>0.98133119057184981</v>
      </c>
      <c r="AD109" s="57">
        <v>0.70667970085414678</v>
      </c>
      <c r="AE109" s="122">
        <v>0.45027430900663129</v>
      </c>
    </row>
    <row r="110" spans="1:31" x14ac:dyDescent="0.3">
      <c r="A110" s="71" cm="1">
        <f t="array" ref="A110">INDEX(V98:AE98,B$11)</f>
        <v>9.1211219725867876E-2</v>
      </c>
      <c r="B110" s="57">
        <f t="shared" si="30"/>
        <v>1.0454560492096823E-2</v>
      </c>
      <c r="C110" s="57" cm="1">
        <f t="array" ref="C110">C109+INDEX(V$17:AE$17,B$11)</f>
        <v>80</v>
      </c>
      <c r="D110" s="57">
        <f t="shared" si="25"/>
        <v>4.824518209559682E-3</v>
      </c>
      <c r="E110" s="122">
        <f t="shared" si="26"/>
        <v>2.6637705934926644E-9</v>
      </c>
      <c r="G110" s="71" t="str">
        <f t="shared" si="27"/>
        <v/>
      </c>
      <c r="H110" s="57" t="str">
        <f t="shared" si="31"/>
        <v/>
      </c>
      <c r="I110" s="57" t="str">
        <f t="shared" si="28"/>
        <v/>
      </c>
      <c r="J110" s="57" t="str">
        <f t="shared" si="29"/>
        <v/>
      </c>
      <c r="K110" s="122" t="e">
        <f t="shared" si="33"/>
        <v>#N/A</v>
      </c>
      <c r="L110" s="57" t="str">
        <f>IF(I110="","",AVERAGE(J$30:J110))</f>
        <v/>
      </c>
      <c r="M110" s="57" t="str">
        <f>IFERROR(_xlfn.STDEV.S(J$30:J110)/H110^0.5,"")</f>
        <v/>
      </c>
      <c r="N110" s="57" t="str">
        <f t="shared" si="32"/>
        <v/>
      </c>
      <c r="O110" s="57" t="str">
        <f t="shared" si="34"/>
        <v/>
      </c>
      <c r="P110" s="122" t="str">
        <f t="shared" si="35"/>
        <v/>
      </c>
      <c r="Q110" s="57" cm="1">
        <f t="array" ref="Q110">IF($B$12,INDEX(V$14:AE$14,B$11),"")</f>
        <v>100.49999999737008</v>
      </c>
      <c r="R110" s="122">
        <v>81</v>
      </c>
      <c r="U110" s="134">
        <v>92</v>
      </c>
      <c r="V110" s="71">
        <f t="shared" si="21"/>
        <v>0.29690142860385121</v>
      </c>
      <c r="W110" s="57">
        <f t="shared" si="22"/>
        <v>0.97889951416975363</v>
      </c>
      <c r="X110" s="57">
        <f t="shared" si="23"/>
        <v>0.92</v>
      </c>
      <c r="Y110" s="57">
        <f t="shared" si="24"/>
        <v>0.9020309128610734</v>
      </c>
      <c r="Z110" s="57">
        <v>0.50165740619885013</v>
      </c>
      <c r="AA110" s="57">
        <v>0.13733947577764033</v>
      </c>
      <c r="AB110" s="57">
        <v>0.97335972299634765</v>
      </c>
      <c r="AC110" s="57">
        <v>0.98250455851902252</v>
      </c>
      <c r="AD110" s="57">
        <v>0.71745914712447967</v>
      </c>
      <c r="AE110" s="122">
        <v>0.45601627191442756</v>
      </c>
    </row>
    <row r="111" spans="1:31" x14ac:dyDescent="0.3">
      <c r="A111" s="71" cm="1">
        <f t="array" ref="A111">INDEX(V99:AE99,B$11)</f>
        <v>0.10263725183213576</v>
      </c>
      <c r="B111" s="57">
        <f t="shared" si="30"/>
        <v>1.1426032106267886E-2</v>
      </c>
      <c r="C111" s="57" cm="1">
        <f t="array" ref="C111">C110+INDEX(V$17:AE$17,B$11)</f>
        <v>81</v>
      </c>
      <c r="D111" s="57">
        <f t="shared" si="25"/>
        <v>6.0463650608235317E-3</v>
      </c>
      <c r="E111" s="122">
        <f t="shared" si="26"/>
        <v>6.9145700149330308E-9</v>
      </c>
      <c r="G111" s="71" t="str">
        <f t="shared" si="27"/>
        <v/>
      </c>
      <c r="H111" s="57" t="str">
        <f t="shared" si="31"/>
        <v/>
      </c>
      <c r="I111" s="57" t="str">
        <f t="shared" si="28"/>
        <v/>
      </c>
      <c r="J111" s="57" t="str">
        <f t="shared" si="29"/>
        <v/>
      </c>
      <c r="K111" s="122" t="e">
        <f t="shared" si="33"/>
        <v>#N/A</v>
      </c>
      <c r="L111" s="57" t="str">
        <f>IF(I111="","",AVERAGE(J$30:J111))</f>
        <v/>
      </c>
      <c r="M111" s="57" t="str">
        <f>IFERROR(_xlfn.STDEV.S(J$30:J111)/H111^0.5,"")</f>
        <v/>
      </c>
      <c r="N111" s="57" t="str">
        <f t="shared" si="32"/>
        <v/>
      </c>
      <c r="O111" s="57" t="str">
        <f t="shared" si="34"/>
        <v/>
      </c>
      <c r="P111" s="122" t="str">
        <f t="shared" si="35"/>
        <v/>
      </c>
      <c r="Q111" s="57" cm="1">
        <f t="array" ref="Q111">IF($B$12,INDEX(V$14:AE$14,B$11),"")</f>
        <v>100.49999999737008</v>
      </c>
      <c r="R111" s="122">
        <v>82</v>
      </c>
      <c r="U111" s="134">
        <v>93</v>
      </c>
      <c r="V111" s="71">
        <f t="shared" si="21"/>
        <v>0.32036919090127036</v>
      </c>
      <c r="W111" s="57">
        <f t="shared" si="22"/>
        <v>0.98530135037448208</v>
      </c>
      <c r="X111" s="57">
        <f t="shared" si="23"/>
        <v>0.93</v>
      </c>
      <c r="Y111" s="57">
        <f t="shared" si="24"/>
        <v>0.90448265371190439</v>
      </c>
      <c r="Z111" s="57">
        <v>0.5199222858537067</v>
      </c>
      <c r="AA111" s="57">
        <v>0.1469032311945288</v>
      </c>
      <c r="AB111" s="57">
        <v>0.9742320607669005</v>
      </c>
      <c r="AC111" s="57">
        <v>0.98369131872546933</v>
      </c>
      <c r="AD111" s="57">
        <v>0.72799221572284178</v>
      </c>
      <c r="AE111" s="122">
        <v>0.46171381862059607</v>
      </c>
    </row>
    <row r="112" spans="1:31" x14ac:dyDescent="0.3">
      <c r="A112" s="71" cm="1">
        <f t="array" ref="A112">INDEX(V100:AE100,B$11)</f>
        <v>0.11506967022170828</v>
      </c>
      <c r="B112" s="57">
        <f t="shared" si="30"/>
        <v>1.2432418389572514E-2</v>
      </c>
      <c r="C112" s="57" cm="1">
        <f t="array" ref="C112">C111+INDEX(V$17:AE$17,B$11)</f>
        <v>82</v>
      </c>
      <c r="D112" s="57">
        <f t="shared" si="25"/>
        <v>7.5161253730732097E-3</v>
      </c>
      <c r="E112" s="122">
        <f t="shared" si="26"/>
        <v>1.862647118418724E-8</v>
      </c>
      <c r="G112" s="71" t="str">
        <f t="shared" si="27"/>
        <v/>
      </c>
      <c r="H112" s="57" t="str">
        <f t="shared" si="31"/>
        <v/>
      </c>
      <c r="I112" s="57" t="str">
        <f t="shared" si="28"/>
        <v/>
      </c>
      <c r="J112" s="57" t="str">
        <f t="shared" si="29"/>
        <v/>
      </c>
      <c r="K112" s="122" t="e">
        <f t="shared" si="33"/>
        <v>#N/A</v>
      </c>
      <c r="L112" s="57" t="str">
        <f>IF(I112="","",AVERAGE(J$30:J112))</f>
        <v/>
      </c>
      <c r="M112" s="57" t="str">
        <f>IFERROR(_xlfn.STDEV.S(J$30:J112)/H112^0.5,"")</f>
        <v/>
      </c>
      <c r="N112" s="57" t="str">
        <f t="shared" si="32"/>
        <v/>
      </c>
      <c r="O112" s="57" t="str">
        <f t="shared" si="34"/>
        <v/>
      </c>
      <c r="P112" s="122" t="str">
        <f t="shared" si="35"/>
        <v/>
      </c>
      <c r="Q112" s="57" cm="1">
        <f t="array" ref="Q112">IF($B$12,INDEX(V$14:AE$14,B$11),"")</f>
        <v>100.49999999737008</v>
      </c>
      <c r="R112" s="122">
        <v>83</v>
      </c>
      <c r="U112" s="134">
        <v>94</v>
      </c>
      <c r="V112" s="71">
        <f t="shared" si="21"/>
        <v>0.34457825838967576</v>
      </c>
      <c r="W112" s="57">
        <f t="shared" si="22"/>
        <v>0.99037705768399353</v>
      </c>
      <c r="X112" s="57">
        <f t="shared" si="23"/>
        <v>0.94</v>
      </c>
      <c r="Y112" s="57">
        <f t="shared" si="24"/>
        <v>0.90686343994397789</v>
      </c>
      <c r="Z112" s="57">
        <v>0.53809042309635968</v>
      </c>
      <c r="AA112" s="57">
        <v>0.15720386059542113</v>
      </c>
      <c r="AB112" s="57">
        <v>0.97505711020745645</v>
      </c>
      <c r="AC112" s="57">
        <v>0.98474518651296505</v>
      </c>
      <c r="AD112" s="57">
        <v>0.73825448648743841</v>
      </c>
      <c r="AE112" s="122">
        <v>0.46735448141941682</v>
      </c>
    </row>
    <row r="113" spans="1:31" x14ac:dyDescent="0.3">
      <c r="A113" s="71" cm="1">
        <f t="array" ref="A113">INDEX(V101:AE101,B$11)</f>
        <v>0.12853714934241495</v>
      </c>
      <c r="B113" s="57">
        <f t="shared" si="30"/>
        <v>1.3467479120706671E-2</v>
      </c>
      <c r="C113" s="57" cm="1">
        <f t="array" ref="C113">C112+INDEX(V$17:AE$17,B$11)</f>
        <v>83</v>
      </c>
      <c r="D113" s="57">
        <f t="shared" si="25"/>
        <v>9.2612256070679702E-3</v>
      </c>
      <c r="E113" s="122">
        <f t="shared" si="26"/>
        <v>5.2147942041502702E-8</v>
      </c>
      <c r="G113" s="71" t="str">
        <f t="shared" si="27"/>
        <v/>
      </c>
      <c r="H113" s="57" t="str">
        <f t="shared" si="31"/>
        <v/>
      </c>
      <c r="I113" s="57" t="str">
        <f t="shared" si="28"/>
        <v/>
      </c>
      <c r="J113" s="57" t="str">
        <f t="shared" si="29"/>
        <v/>
      </c>
      <c r="K113" s="122" t="e">
        <f t="shared" si="33"/>
        <v>#N/A</v>
      </c>
      <c r="L113" s="57" t="str">
        <f>IF(I113="","",AVERAGE(J$30:J113))</f>
        <v/>
      </c>
      <c r="M113" s="57" t="str">
        <f>IFERROR(_xlfn.STDEV.S(J$30:J113)/H113^0.5,"")</f>
        <v/>
      </c>
      <c r="N113" s="57" t="str">
        <f t="shared" si="32"/>
        <v/>
      </c>
      <c r="O113" s="57" t="str">
        <f t="shared" si="34"/>
        <v/>
      </c>
      <c r="P113" s="122" t="str">
        <f t="shared" si="35"/>
        <v/>
      </c>
      <c r="Q113" s="57" cm="1">
        <f t="array" ref="Q113">IF($B$12,INDEX(V$14:AE$14,B$11),"")</f>
        <v>100.49999999737008</v>
      </c>
      <c r="R113" s="122">
        <v>84</v>
      </c>
      <c r="U113" s="134">
        <v>95</v>
      </c>
      <c r="V113" s="71">
        <f t="shared" si="21"/>
        <v>0.36944134018176361</v>
      </c>
      <c r="W113" s="57">
        <f t="shared" si="22"/>
        <v>0.99421178207031247</v>
      </c>
      <c r="X113" s="57">
        <f t="shared" si="23"/>
        <v>0.95</v>
      </c>
      <c r="Y113" s="57">
        <f t="shared" si="24"/>
        <v>0.9091755861968015</v>
      </c>
      <c r="Z113" s="57">
        <v>0.55612431537328999</v>
      </c>
      <c r="AA113" s="57">
        <v>0.16815573981388759</v>
      </c>
      <c r="AB113" s="57">
        <v>0.97584634790128033</v>
      </c>
      <c r="AC113" s="57">
        <v>0.98574960595852557</v>
      </c>
      <c r="AD113" s="57">
        <v>0.74823424096439139</v>
      </c>
      <c r="AE113" s="122">
        <v>0.47292033798391714</v>
      </c>
    </row>
    <row r="114" spans="1:31" x14ac:dyDescent="0.3">
      <c r="A114" s="71" cm="1">
        <f t="array" ref="A114">INDEX(V102:AE102,B$11)</f>
        <v>0.14306119219550908</v>
      </c>
      <c r="B114" s="57">
        <f t="shared" si="30"/>
        <v>1.4524042853094138E-2</v>
      </c>
      <c r="C114" s="57" cm="1">
        <f t="array" ref="C114">C113+INDEX(V$17:AE$17,B$11)</f>
        <v>84</v>
      </c>
      <c r="D114" s="57">
        <f t="shared" si="25"/>
        <v>1.1303953216648149E-2</v>
      </c>
      <c r="E114" s="122">
        <f t="shared" si="26"/>
        <v>1.5190806342009446E-7</v>
      </c>
      <c r="G114" s="71" t="str">
        <f t="shared" si="27"/>
        <v/>
      </c>
      <c r="H114" s="57" t="str">
        <f t="shared" si="31"/>
        <v/>
      </c>
      <c r="I114" s="57" t="str">
        <f t="shared" si="28"/>
        <v/>
      </c>
      <c r="J114" s="57" t="str">
        <f t="shared" si="29"/>
        <v/>
      </c>
      <c r="K114" s="122" t="e">
        <f t="shared" si="33"/>
        <v>#N/A</v>
      </c>
      <c r="L114" s="57" t="str">
        <f>IF(I114="","",AVERAGE(J$30:J114))</f>
        <v/>
      </c>
      <c r="M114" s="57" t="str">
        <f>IFERROR(_xlfn.STDEV.S(J$30:J114)/H114^0.5,"")</f>
        <v/>
      </c>
      <c r="N114" s="57" t="str">
        <f t="shared" si="32"/>
        <v/>
      </c>
      <c r="O114" s="57" t="str">
        <f t="shared" si="34"/>
        <v/>
      </c>
      <c r="P114" s="122" t="str">
        <f t="shared" si="35"/>
        <v/>
      </c>
      <c r="Q114" s="57" cm="1">
        <f t="array" ref="Q114">IF($B$12,INDEX(V$14:AE$14,B$11),"")</f>
        <v>100.49999999737008</v>
      </c>
      <c r="R114" s="122">
        <v>85</v>
      </c>
      <c r="U114" s="134">
        <v>96</v>
      </c>
      <c r="V114" s="71">
        <f t="shared" si="21"/>
        <v>0.39486291046402511</v>
      </c>
      <c r="W114" s="57">
        <f t="shared" si="22"/>
        <v>0.99692032095682559</v>
      </c>
      <c r="X114" s="57">
        <f t="shared" si="23"/>
        <v>0.96</v>
      </c>
      <c r="Y114" s="57">
        <f t="shared" si="24"/>
        <v>0.91142132444167323</v>
      </c>
      <c r="Z114" s="57">
        <v>0.57398681813680164</v>
      </c>
      <c r="AA114" s="57">
        <v>0.17958445706264395</v>
      </c>
      <c r="AB114" s="57">
        <v>0.97661134329309129</v>
      </c>
      <c r="AC114" s="57">
        <v>0.98669427532424758</v>
      </c>
      <c r="AD114" s="57">
        <v>0.75793810402927708</v>
      </c>
      <c r="AE114" s="122">
        <v>0.47844567450482722</v>
      </c>
    </row>
    <row r="115" spans="1:31" x14ac:dyDescent="0.3">
      <c r="A115" s="71" cm="1">
        <f t="array" ref="A115">INDEX(V103:AE103,B$11)</f>
        <v>0.15865525393145699</v>
      </c>
      <c r="B115" s="57">
        <f t="shared" si="30"/>
        <v>1.5594061735947906E-2</v>
      </c>
      <c r="C115" s="57" cm="1">
        <f t="array" ref="C115">C114+INDEX(V$17:AE$17,B$11)</f>
        <v>85</v>
      </c>
      <c r="D115" s="57">
        <f t="shared" si="25"/>
        <v>1.3658140067211923E-2</v>
      </c>
      <c r="E115" s="122">
        <f t="shared" si="26"/>
        <v>4.6068924674414613E-7</v>
      </c>
      <c r="G115" s="71" t="str">
        <f t="shared" si="27"/>
        <v/>
      </c>
      <c r="H115" s="57" t="str">
        <f t="shared" si="31"/>
        <v/>
      </c>
      <c r="I115" s="57" t="str">
        <f t="shared" si="28"/>
        <v/>
      </c>
      <c r="J115" s="57" t="str">
        <f t="shared" si="29"/>
        <v/>
      </c>
      <c r="K115" s="122" t="e">
        <f t="shared" si="33"/>
        <v>#N/A</v>
      </c>
      <c r="L115" s="57" t="str">
        <f>IF(I115="","",AVERAGE(J$30:J115))</f>
        <v/>
      </c>
      <c r="M115" s="57" t="str">
        <f>IFERROR(_xlfn.STDEV.S(J$30:J115)/H115^0.5,"")</f>
        <v/>
      </c>
      <c r="N115" s="57" t="str">
        <f t="shared" si="32"/>
        <v/>
      </c>
      <c r="O115" s="57" t="str">
        <f t="shared" si="34"/>
        <v/>
      </c>
      <c r="P115" s="122" t="str">
        <f t="shared" si="35"/>
        <v/>
      </c>
      <c r="Q115" s="57" cm="1">
        <f t="array" ref="Q115">IF($B$12,INDEX(V$14:AE$14,B$11),"")</f>
        <v>100.49999999737008</v>
      </c>
      <c r="R115" s="122">
        <v>86</v>
      </c>
      <c r="U115" s="134">
        <v>97</v>
      </c>
      <c r="V115" s="71">
        <f t="shared" si="21"/>
        <v>0.42074029056089696</v>
      </c>
      <c r="W115" s="57">
        <f t="shared" si="22"/>
        <v>0.99865013670937808</v>
      </c>
      <c r="X115" s="57">
        <f t="shared" si="23"/>
        <v>0.97</v>
      </c>
      <c r="Y115" s="57">
        <f t="shared" ref="Y115:Y146" si="36">_xlfn.LOGNORM.DIST(C127,(LN(120)+LN(10))/2,(LN(120)-LN(10))/3.29,1)</f>
        <v>0.91360280708731922</v>
      </c>
      <c r="Z115" s="57">
        <v>0.5916429449791385</v>
      </c>
      <c r="AA115" s="57">
        <v>0.19126076734437694</v>
      </c>
      <c r="AB115" s="57">
        <v>0.97736267439502278</v>
      </c>
      <c r="AC115" s="57">
        <v>0.98761112999763101</v>
      </c>
      <c r="AD115" s="57">
        <v>0.76738262981157612</v>
      </c>
      <c r="AE115" s="122">
        <v>0.48396107582274167</v>
      </c>
    </row>
    <row r="116" spans="1:31" x14ac:dyDescent="0.3">
      <c r="A116" s="71" cm="1">
        <f t="array" ref="A116">INDEX(V104:AE104,B$11)</f>
        <v>0.17532394485222941</v>
      </c>
      <c r="B116" s="57">
        <f t="shared" si="30"/>
        <v>1.6668690920772417E-2</v>
      </c>
      <c r="C116" s="57" cm="1">
        <f t="array" ref="C116">C115+INDEX(V$17:AE$17,B$11)</f>
        <v>86</v>
      </c>
      <c r="D116" s="57">
        <f t="shared" si="25"/>
        <v>1.6325467393653509E-2</v>
      </c>
      <c r="E116" s="122">
        <f t="shared" si="26"/>
        <v>1.4540132430626981E-6</v>
      </c>
      <c r="G116" s="71" t="str">
        <f t="shared" si="27"/>
        <v/>
      </c>
      <c r="H116" s="57" t="str">
        <f t="shared" si="31"/>
        <v/>
      </c>
      <c r="I116" s="57" t="str">
        <f t="shared" si="28"/>
        <v/>
      </c>
      <c r="J116" s="57" t="str">
        <f t="shared" si="29"/>
        <v/>
      </c>
      <c r="K116" s="122" t="e">
        <f t="shared" si="33"/>
        <v>#N/A</v>
      </c>
      <c r="L116" s="57" t="str">
        <f>IF(I116="","",AVERAGE(J$30:J116))</f>
        <v/>
      </c>
      <c r="M116" s="57" t="str">
        <f>IFERROR(_xlfn.STDEV.S(J$30:J116)/H116^0.5,"")</f>
        <v/>
      </c>
      <c r="N116" s="57" t="str">
        <f t="shared" si="32"/>
        <v/>
      </c>
      <c r="O116" s="57" t="str">
        <f t="shared" si="34"/>
        <v/>
      </c>
      <c r="P116" s="122" t="str">
        <f t="shared" si="35"/>
        <v/>
      </c>
      <c r="Q116" s="57" cm="1">
        <f t="array" ref="Q116">IF($B$12,INDEX(V$14:AE$14,B$11),"")</f>
        <v>100.49999999737008</v>
      </c>
      <c r="R116" s="122">
        <v>87</v>
      </c>
      <c r="U116" s="134">
        <v>98</v>
      </c>
      <c r="V116" s="71">
        <f t="shared" si="21"/>
        <v>0.44696488337638601</v>
      </c>
      <c r="W116" s="57">
        <f t="shared" si="22"/>
        <v>0.99958454256693763</v>
      </c>
      <c r="X116" s="57">
        <f t="shared" si="23"/>
        <v>0.98</v>
      </c>
      <c r="Y116" s="57">
        <f t="shared" si="36"/>
        <v>0.91572210997162884</v>
      </c>
      <c r="Z116" s="57">
        <v>0.60905842839133439</v>
      </c>
      <c r="AA116" s="57">
        <v>0.20305813248209689</v>
      </c>
      <c r="AB116" s="57">
        <v>0.97810883803014392</v>
      </c>
      <c r="AC116" s="57">
        <v>0.98851356223794995</v>
      </c>
      <c r="AD116" s="57">
        <v>0.77658588761912495</v>
      </c>
      <c r="AE116" s="122">
        <v>0.48950530871013376</v>
      </c>
    </row>
    <row r="117" spans="1:31" x14ac:dyDescent="0.3">
      <c r="A117" s="71" cm="1">
        <f t="array" ref="A117">INDEX(V105:AE105,B$11)</f>
        <v>0.1930623371419069</v>
      </c>
      <c r="B117" s="57">
        <f t="shared" si="30"/>
        <v>1.7738392289677496E-2</v>
      </c>
      <c r="C117" s="57" cm="1">
        <f t="array" ref="C117">C116+INDEX(V$17:AE$17,B$11)</f>
        <v>87</v>
      </c>
      <c r="D117" s="57">
        <f t="shared" si="25"/>
        <v>1.9291692388206591E-2</v>
      </c>
      <c r="E117" s="122">
        <f t="shared" si="26"/>
        <v>4.7676140727072345E-6</v>
      </c>
      <c r="G117" s="71" t="str">
        <f t="shared" si="27"/>
        <v/>
      </c>
      <c r="H117" s="57" t="str">
        <f t="shared" si="31"/>
        <v/>
      </c>
      <c r="I117" s="57" t="str">
        <f t="shared" si="28"/>
        <v/>
      </c>
      <c r="J117" s="57" t="str">
        <f t="shared" si="29"/>
        <v/>
      </c>
      <c r="K117" s="122" t="e">
        <f t="shared" si="33"/>
        <v>#N/A</v>
      </c>
      <c r="L117" s="57" t="str">
        <f>IF(I117="","",AVERAGE(J$30:J117))</f>
        <v/>
      </c>
      <c r="M117" s="57" t="str">
        <f>IFERROR(_xlfn.STDEV.S(J$30:J117)/H117^0.5,"")</f>
        <v/>
      </c>
      <c r="N117" s="57" t="str">
        <f t="shared" si="32"/>
        <v/>
      </c>
      <c r="O117" s="57" t="str">
        <f t="shared" si="34"/>
        <v/>
      </c>
      <c r="P117" s="122" t="str">
        <f t="shared" si="35"/>
        <v/>
      </c>
      <c r="Q117" s="57" cm="1">
        <f t="array" ref="Q117">IF($B$12,INDEX(V$14:AE$14,B$11),"")</f>
        <v>100.49999999737008</v>
      </c>
      <c r="R117" s="122">
        <v>88</v>
      </c>
      <c r="U117" s="134">
        <v>99</v>
      </c>
      <c r="V117" s="71">
        <f t="shared" si="21"/>
        <v>0.47342353569963491</v>
      </c>
      <c r="W117" s="57">
        <f t="shared" si="22"/>
        <v>0.99994606667880204</v>
      </c>
      <c r="X117" s="57">
        <f t="shared" si="23"/>
        <v>0.99</v>
      </c>
      <c r="Y117" s="57">
        <f t="shared" si="36"/>
        <v>0.91778123524271749</v>
      </c>
      <c r="Z117" s="57">
        <v>0.62620162239093247</v>
      </c>
      <c r="AA117" s="57">
        <v>0.21495841533710183</v>
      </c>
      <c r="AB117" s="57">
        <v>0.97885534853010892</v>
      </c>
      <c r="AC117" s="57">
        <v>0.98938096856939806</v>
      </c>
      <c r="AD117" s="57">
        <v>0.7855631662462883</v>
      </c>
      <c r="AE117" s="122">
        <v>0.49506804834820406</v>
      </c>
    </row>
    <row r="118" spans="1:31" x14ac:dyDescent="0.3">
      <c r="A118" s="71" cm="1">
        <f t="array" ref="A118">INDEX(V106:AE106,B$11)</f>
        <v>0.21185539858339661</v>
      </c>
      <c r="B118" s="57">
        <f t="shared" si="30"/>
        <v>1.8793061441489706E-2</v>
      </c>
      <c r="C118" s="57" cm="1">
        <f t="array" ref="C118">C117+INDEX(V$17:AE$17,B$11)</f>
        <v>88</v>
      </c>
      <c r="D118" s="57">
        <f t="shared" si="25"/>
        <v>2.2523223093760009E-2</v>
      </c>
      <c r="E118" s="122">
        <f t="shared" si="26"/>
        <v>1.6178345329241253E-5</v>
      </c>
      <c r="G118" s="71" t="str">
        <f t="shared" si="27"/>
        <v/>
      </c>
      <c r="H118" s="57" t="str">
        <f t="shared" si="31"/>
        <v/>
      </c>
      <c r="I118" s="57" t="str">
        <f t="shared" si="28"/>
        <v/>
      </c>
      <c r="J118" s="57" t="str">
        <f t="shared" si="29"/>
        <v/>
      </c>
      <c r="K118" s="122" t="e">
        <f t="shared" si="33"/>
        <v>#N/A</v>
      </c>
      <c r="L118" s="57" t="str">
        <f>IF(I118="","",AVERAGE(J$30:J118))</f>
        <v/>
      </c>
      <c r="M118" s="57" t="str">
        <f>IFERROR(_xlfn.STDEV.S(J$30:J118)/H118^0.5,"")</f>
        <v/>
      </c>
      <c r="N118" s="57" t="str">
        <f t="shared" si="32"/>
        <v/>
      </c>
      <c r="O118" s="57" t="str">
        <f t="shared" si="34"/>
        <v/>
      </c>
      <c r="P118" s="122" t="str">
        <f t="shared" si="35"/>
        <v/>
      </c>
      <c r="Q118" s="57" cm="1">
        <f t="array" ref="Q118">IF($B$12,INDEX(V$14:AE$14,B$11),"")</f>
        <v>100.49999999737008</v>
      </c>
      <c r="R118" s="122">
        <v>89</v>
      </c>
      <c r="U118" s="134">
        <v>100</v>
      </c>
      <c r="V118" s="71">
        <f t="shared" si="21"/>
        <v>0.5</v>
      </c>
      <c r="W118" s="57">
        <f t="shared" si="22"/>
        <v>1</v>
      </c>
      <c r="X118" s="57">
        <f t="shared" si="23"/>
        <v>1</v>
      </c>
      <c r="Y118" s="57">
        <f t="shared" si="36"/>
        <v>0.91978211413259536</v>
      </c>
      <c r="Z118" s="57">
        <v>0.64304187272934832</v>
      </c>
      <c r="AA118" s="57">
        <v>0.22707866372310739</v>
      </c>
      <c r="AB118" s="57">
        <v>0.97960411501716993</v>
      </c>
      <c r="AC118" s="57">
        <v>0.99014947821697563</v>
      </c>
      <c r="AD118" s="57">
        <v>0.79432267828213177</v>
      </c>
      <c r="AE118" s="122">
        <v>0.50063293087319505</v>
      </c>
    </row>
    <row r="119" spans="1:31" x14ac:dyDescent="0.3">
      <c r="A119" s="71" cm="1">
        <f t="array" ref="A119">INDEX(V107:AE107,B$11)</f>
        <v>0.23167757463479818</v>
      </c>
      <c r="B119" s="57">
        <f t="shared" si="30"/>
        <v>1.9822176051401574E-2</v>
      </c>
      <c r="C119" s="57" cm="1">
        <f t="array" ref="C119">C118+INDEX(V$17:AE$17,B$11)</f>
        <v>89</v>
      </c>
      <c r="D119" s="57">
        <f t="shared" si="25"/>
        <v>2.5964570291285655E-2</v>
      </c>
      <c r="E119" s="122">
        <f t="shared" si="26"/>
        <v>5.642446862251847E-5</v>
      </c>
      <c r="G119" s="71" t="str">
        <f t="shared" si="27"/>
        <v/>
      </c>
      <c r="H119" s="57" t="str">
        <f t="shared" si="31"/>
        <v/>
      </c>
      <c r="I119" s="57" t="str">
        <f t="shared" si="28"/>
        <v/>
      </c>
      <c r="J119" s="57" t="str">
        <f t="shared" si="29"/>
        <v/>
      </c>
      <c r="K119" s="122" t="e">
        <f t="shared" si="33"/>
        <v>#N/A</v>
      </c>
      <c r="L119" s="57" t="str">
        <f>IF(I119="","",AVERAGE(J$30:J119))</f>
        <v/>
      </c>
      <c r="M119" s="57" t="str">
        <f>IFERROR(_xlfn.STDEV.S(J$30:J119)/H119^0.5,"")</f>
        <v/>
      </c>
      <c r="N119" s="57" t="str">
        <f t="shared" si="32"/>
        <v/>
      </c>
      <c r="O119" s="57" t="str">
        <f t="shared" si="34"/>
        <v/>
      </c>
      <c r="P119" s="122" t="str">
        <f t="shared" si="35"/>
        <v/>
      </c>
      <c r="Q119" s="57" cm="1">
        <f t="array" ref="Q119">IF($B$12,INDEX(V$14:AE$14,B$11),"")</f>
        <v>100.49999999737008</v>
      </c>
      <c r="R119" s="122">
        <v>90</v>
      </c>
      <c r="U119" s="134">
        <v>101</v>
      </c>
      <c r="V119" s="71">
        <f t="shared" si="21"/>
        <v>0.52657646430036509</v>
      </c>
      <c r="W119" s="57" t="str">
        <f t="shared" si="22"/>
        <v/>
      </c>
      <c r="X119" s="57">
        <f t="shared" si="23"/>
        <v>1.01</v>
      </c>
      <c r="Y119" s="57">
        <f t="shared" si="36"/>
        <v>0.9217266096267378</v>
      </c>
      <c r="Z119" s="57">
        <v>0.65955140652744271</v>
      </c>
      <c r="AA119" s="57">
        <v>0.23958063560969881</v>
      </c>
      <c r="AB119" s="57">
        <v>0.9803531081954282</v>
      </c>
      <c r="AC119" s="57">
        <v>0.99090150508390806</v>
      </c>
      <c r="AD119" s="57">
        <v>0.80286281183478758</v>
      </c>
      <c r="AE119" s="122">
        <v>0.50618144953442834</v>
      </c>
    </row>
    <row r="120" spans="1:31" x14ac:dyDescent="0.3">
      <c r="A120" s="71" cm="1">
        <f t="array" ref="A120">INDEX(V108:AE108,B$11)</f>
        <v>0.25249253754692291</v>
      </c>
      <c r="B120" s="57">
        <f t="shared" si="30"/>
        <v>2.0814962912124729E-2</v>
      </c>
      <c r="C120" s="57" cm="1">
        <f t="array" ref="C120">C119+INDEX(V$17:AE$17,B$11)</f>
        <v>90</v>
      </c>
      <c r="D120" s="57">
        <f t="shared" si="25"/>
        <v>2.9537251561374434E-2</v>
      </c>
      <c r="E120" s="122">
        <f t="shared" si="26"/>
        <v>1.9999600695180271E-4</v>
      </c>
      <c r="G120" s="71" t="str">
        <f t="shared" si="27"/>
        <v/>
      </c>
      <c r="H120" s="57" t="str">
        <f t="shared" si="31"/>
        <v/>
      </c>
      <c r="I120" s="57" t="str">
        <f t="shared" si="28"/>
        <v/>
      </c>
      <c r="J120" s="57" t="str">
        <f t="shared" si="29"/>
        <v/>
      </c>
      <c r="K120" s="122" t="e">
        <f t="shared" si="33"/>
        <v>#N/A</v>
      </c>
      <c r="L120" s="57" t="str">
        <f>IF(I120="","",AVERAGE(J$30:J120))</f>
        <v/>
      </c>
      <c r="M120" s="57" t="str">
        <f>IFERROR(_xlfn.STDEV.S(J$30:J120)/H120^0.5,"")</f>
        <v/>
      </c>
      <c r="N120" s="57" t="str">
        <f t="shared" si="32"/>
        <v/>
      </c>
      <c r="O120" s="57" t="str">
        <f t="shared" si="34"/>
        <v/>
      </c>
      <c r="P120" s="122" t="str">
        <f t="shared" si="35"/>
        <v/>
      </c>
      <c r="Q120" s="57" cm="1">
        <f t="array" ref="Q120">IF($B$12,INDEX(V$14:AE$14,B$11),"")</f>
        <v>100.49999999737008</v>
      </c>
      <c r="R120" s="122">
        <v>91</v>
      </c>
      <c r="U120" s="134">
        <v>102</v>
      </c>
      <c r="V120" s="71">
        <f t="shared" si="21"/>
        <v>0.55303511662361404</v>
      </c>
      <c r="W120" s="57" t="str">
        <f t="shared" si="22"/>
        <v/>
      </c>
      <c r="X120" s="57">
        <f t="shared" si="23"/>
        <v>1.02</v>
      </c>
      <c r="Y120" s="57">
        <f t="shared" si="36"/>
        <v>0.92361651903286801</v>
      </c>
      <c r="Z120" s="57">
        <v>0.67570396088224904</v>
      </c>
      <c r="AA120" s="57">
        <v>0.25268155486737526</v>
      </c>
      <c r="AB120" s="57">
        <v>0.98109644228741222</v>
      </c>
      <c r="AC120" s="57">
        <v>0.99167001473148564</v>
      </c>
      <c r="AD120" s="57">
        <v>0.81116938225582058</v>
      </c>
      <c r="AE120" s="122">
        <v>0.51171672125833412</v>
      </c>
    </row>
    <row r="121" spans="1:31" x14ac:dyDescent="0.3">
      <c r="A121" s="71" cm="1">
        <f t="array" ref="A121">INDEX(V109:AE109,B$11)</f>
        <v>0.27425311775007355</v>
      </c>
      <c r="B121" s="57">
        <f t="shared" si="30"/>
        <v>2.1760580203150637E-2</v>
      </c>
      <c r="C121" s="57" cm="1">
        <f t="array" ref="C121">C120+INDEX(V$17:AE$17,B$11)</f>
        <v>91</v>
      </c>
      <c r="D121" s="57">
        <f t="shared" si="25"/>
        <v>3.3140683156900164E-2</v>
      </c>
      <c r="E121" s="122">
        <f t="shared" si="26"/>
        <v>7.0818748770070229E-4</v>
      </c>
      <c r="G121" s="71" t="str">
        <f t="shared" si="27"/>
        <v/>
      </c>
      <c r="H121" s="57" t="str">
        <f t="shared" si="31"/>
        <v/>
      </c>
      <c r="I121" s="57" t="str">
        <f t="shared" si="28"/>
        <v/>
      </c>
      <c r="J121" s="57" t="str">
        <f t="shared" si="29"/>
        <v/>
      </c>
      <c r="K121" s="122" t="e">
        <f t="shared" si="33"/>
        <v>#N/A</v>
      </c>
      <c r="L121" s="57" t="str">
        <f>IF(I121="","",AVERAGE(J$30:J121))</f>
        <v/>
      </c>
      <c r="M121" s="57" t="str">
        <f>IFERROR(_xlfn.STDEV.S(J$30:J121)/H121^0.5,"")</f>
        <v/>
      </c>
      <c r="N121" s="57" t="str">
        <f t="shared" si="32"/>
        <v/>
      </c>
      <c r="O121" s="57" t="str">
        <f t="shared" si="34"/>
        <v/>
      </c>
      <c r="P121" s="122" t="str">
        <f t="shared" si="35"/>
        <v/>
      </c>
      <c r="Q121" s="57" cm="1">
        <f t="array" ref="Q121">IF($B$12,INDEX(V$14:AE$14,B$11),"")</f>
        <v>100.49999999737008</v>
      </c>
      <c r="R121" s="122">
        <v>92</v>
      </c>
      <c r="U121" s="134">
        <v>103</v>
      </c>
      <c r="V121" s="71">
        <f t="shared" si="21"/>
        <v>0.57925970943910299</v>
      </c>
      <c r="W121" s="57" t="str">
        <f t="shared" si="22"/>
        <v/>
      </c>
      <c r="X121" s="57">
        <f t="shared" si="23"/>
        <v>1.03</v>
      </c>
      <c r="Y121" s="57">
        <f t="shared" si="36"/>
        <v>0.9254535764522368</v>
      </c>
      <c r="Z121" s="57">
        <v>0.69147640688532253</v>
      </c>
      <c r="AA121" s="57">
        <v>0.26651281030324442</v>
      </c>
      <c r="AB121" s="57">
        <v>0.98182499228962639</v>
      </c>
      <c r="AC121" s="57">
        <v>0.99240658899156331</v>
      </c>
      <c r="AD121" s="57">
        <v>0.81922431217793512</v>
      </c>
      <c r="AE121" s="122">
        <v>0.51722277179695852</v>
      </c>
    </row>
    <row r="122" spans="1:31" x14ac:dyDescent="0.3">
      <c r="A122" s="71" cm="1">
        <f t="array" ref="A122">INDEX(V110:AE110,B$11)</f>
        <v>0.29690142860385121</v>
      </c>
      <c r="B122" s="57">
        <f t="shared" si="30"/>
        <v>2.2648310853777665E-2</v>
      </c>
      <c r="C122" s="57" cm="1">
        <f t="array" ref="C122">C121+INDEX(V$17:AE$17,B$11)</f>
        <v>92</v>
      </c>
      <c r="D122" s="57">
        <f t="shared" si="25"/>
        <v>3.6655448163191273E-2</v>
      </c>
      <c r="E122" s="122">
        <f t="shared" si="26"/>
        <v>2.44381493523603E-3</v>
      </c>
      <c r="G122" s="71" t="str">
        <f t="shared" si="27"/>
        <v/>
      </c>
      <c r="H122" s="57" t="str">
        <f t="shared" si="31"/>
        <v/>
      </c>
      <c r="I122" s="57" t="str">
        <f t="shared" si="28"/>
        <v/>
      </c>
      <c r="J122" s="57" t="str">
        <f t="shared" si="29"/>
        <v/>
      </c>
      <c r="K122" s="122" t="e">
        <f t="shared" si="33"/>
        <v>#N/A</v>
      </c>
      <c r="L122" s="57" t="str">
        <f>IF(I122="","",AVERAGE(J$30:J122))</f>
        <v/>
      </c>
      <c r="M122" s="57" t="str">
        <f>IFERROR(_xlfn.STDEV.S(J$30:J122)/H122^0.5,"")</f>
        <v/>
      </c>
      <c r="N122" s="57" t="str">
        <f t="shared" si="32"/>
        <v/>
      </c>
      <c r="O122" s="57" t="str">
        <f t="shared" si="34"/>
        <v/>
      </c>
      <c r="P122" s="122" t="str">
        <f t="shared" si="35"/>
        <v/>
      </c>
      <c r="Q122" s="57" cm="1">
        <f t="array" ref="Q122">IF($B$12,INDEX(V$14:AE$14,B$11),"")</f>
        <v>100.49999999737008</v>
      </c>
      <c r="R122" s="122">
        <v>93</v>
      </c>
      <c r="U122" s="134">
        <v>104</v>
      </c>
      <c r="V122" s="71">
        <f t="shared" si="21"/>
        <v>0.60513708953597489</v>
      </c>
      <c r="W122" s="57" t="str">
        <f t="shared" si="22"/>
        <v/>
      </c>
      <c r="X122" s="57">
        <f t="shared" si="23"/>
        <v>1.04</v>
      </c>
      <c r="Y122" s="57">
        <f t="shared" si="36"/>
        <v>0.9272394551566624</v>
      </c>
      <c r="Z122" s="57">
        <v>0.70684723964656837</v>
      </c>
      <c r="AA122" s="57">
        <v>0.28111299606128826</v>
      </c>
      <c r="AB122" s="57">
        <v>0.98252751377244174</v>
      </c>
      <c r="AC122" s="57">
        <v>0.99306693039115745</v>
      </c>
      <c r="AD122" s="57">
        <v>0.82701431155268224</v>
      </c>
      <c r="AE122" s="122">
        <v>0.52268499055766071</v>
      </c>
    </row>
    <row r="123" spans="1:31" x14ac:dyDescent="0.3">
      <c r="A123" s="71" cm="1">
        <f t="array" ref="A123">INDEX(V111:AE111,B$11)</f>
        <v>0.32036919090127036</v>
      </c>
      <c r="B123" s="57">
        <f t="shared" si="30"/>
        <v>2.3467762297419148E-2</v>
      </c>
      <c r="C123" s="57" cm="1">
        <f t="array" ref="C123">C122+INDEX(V$17:AE$17,B$11)</f>
        <v>93</v>
      </c>
      <c r="D123" s="57">
        <f t="shared" si="25"/>
        <v>3.994907131434422E-2</v>
      </c>
      <c r="E123" s="122">
        <f t="shared" si="26"/>
        <v>7.9431981140522592E-3</v>
      </c>
      <c r="G123" s="71" t="str">
        <f t="shared" si="27"/>
        <v/>
      </c>
      <c r="H123" s="57" t="str">
        <f t="shared" si="31"/>
        <v/>
      </c>
      <c r="I123" s="57" t="str">
        <f t="shared" si="28"/>
        <v/>
      </c>
      <c r="J123" s="57" t="str">
        <f t="shared" si="29"/>
        <v/>
      </c>
      <c r="K123" s="122" t="e">
        <f t="shared" si="33"/>
        <v>#N/A</v>
      </c>
      <c r="L123" s="57" t="str">
        <f>IF(I123="","",AVERAGE(J$30:J123))</f>
        <v/>
      </c>
      <c r="M123" s="57" t="str">
        <f>IFERROR(_xlfn.STDEV.S(J$30:J123)/H123^0.5,"")</f>
        <v/>
      </c>
      <c r="N123" s="57" t="str">
        <f t="shared" si="32"/>
        <v/>
      </c>
      <c r="O123" s="57" t="str">
        <f t="shared" si="34"/>
        <v/>
      </c>
      <c r="P123" s="122" t="str">
        <f t="shared" si="35"/>
        <v/>
      </c>
      <c r="Q123" s="57" cm="1">
        <f t="array" ref="Q123">IF($B$12,INDEX(V$14:AE$14,B$11),"")</f>
        <v>100.49999999737008</v>
      </c>
      <c r="R123" s="122">
        <v>94</v>
      </c>
      <c r="U123" s="134">
        <v>105</v>
      </c>
      <c r="V123" s="71">
        <f t="shared" si="21"/>
        <v>0.63055865981823644</v>
      </c>
      <c r="W123" s="57" t="str">
        <f t="shared" si="22"/>
        <v/>
      </c>
      <c r="X123" s="57">
        <f t="shared" si="23"/>
        <v>1.05</v>
      </c>
      <c r="Y123" s="57">
        <f t="shared" si="36"/>
        <v>0.92897576987455688</v>
      </c>
      <c r="Z123" s="57">
        <v>0.72179802475325183</v>
      </c>
      <c r="AA123" s="57">
        <v>0.29637645276372027</v>
      </c>
      <c r="AB123" s="57">
        <v>0.98319207950141829</v>
      </c>
      <c r="AC123" s="57">
        <v>0.993676793275026</v>
      </c>
      <c r="AD123" s="57">
        <v>0.83453255401800253</v>
      </c>
      <c r="AE123" s="122">
        <v>0.5280879877161927</v>
      </c>
    </row>
    <row r="124" spans="1:31" x14ac:dyDescent="0.3">
      <c r="A124" s="71" cm="1">
        <f t="array" ref="A124">INDEX(V112:AE112,B$11)</f>
        <v>0.34457825838967576</v>
      </c>
      <c r="B124" s="57">
        <f t="shared" si="30"/>
        <v>2.42090674884054E-2</v>
      </c>
      <c r="C124" s="57" cm="1">
        <f t="array" ref="C124">C123+INDEX(V$17:AE$17,B$11)</f>
        <v>94</v>
      </c>
      <c r="D124" s="57">
        <f t="shared" si="25"/>
        <v>4.2884083998520117E-2</v>
      </c>
      <c r="E124" s="122">
        <f t="shared" si="26"/>
        <v>2.3275110758285065E-2</v>
      </c>
      <c r="G124" s="71" t="str">
        <f t="shared" si="27"/>
        <v/>
      </c>
      <c r="H124" s="57" t="str">
        <f t="shared" si="31"/>
        <v/>
      </c>
      <c r="I124" s="57" t="str">
        <f t="shared" si="28"/>
        <v/>
      </c>
      <c r="J124" s="57" t="str">
        <f t="shared" si="29"/>
        <v/>
      </c>
      <c r="K124" s="122" t="e">
        <f t="shared" si="33"/>
        <v>#N/A</v>
      </c>
      <c r="L124" s="57" t="str">
        <f>IF(I124="","",AVERAGE(J$30:J124))</f>
        <v/>
      </c>
      <c r="M124" s="57" t="str">
        <f>IFERROR(_xlfn.STDEV.S(J$30:J124)/H124^0.5,"")</f>
        <v/>
      </c>
      <c r="N124" s="57" t="str">
        <f t="shared" si="32"/>
        <v/>
      </c>
      <c r="O124" s="57" t="str">
        <f t="shared" si="34"/>
        <v/>
      </c>
      <c r="P124" s="122" t="str">
        <f t="shared" si="35"/>
        <v/>
      </c>
      <c r="Q124" s="57" cm="1">
        <f t="array" ref="Q124">IF($B$12,INDEX(V$14:AE$14,B$11),"")</f>
        <v>100.49999999737008</v>
      </c>
      <c r="R124" s="122">
        <v>95</v>
      </c>
      <c r="U124" s="134">
        <v>106</v>
      </c>
      <c r="V124" s="71">
        <f t="shared" si="21"/>
        <v>0.65542174161032429</v>
      </c>
      <c r="W124" s="57" t="str">
        <f t="shared" si="22"/>
        <v/>
      </c>
      <c r="X124" s="57">
        <f t="shared" si="23"/>
        <v>1.06</v>
      </c>
      <c r="Y124" s="57">
        <f t="shared" si="36"/>
        <v>0.93066407898910686</v>
      </c>
      <c r="Z124" s="57">
        <v>0.73631210482960563</v>
      </c>
      <c r="AA124" s="57">
        <v>0.31220743318995142</v>
      </c>
      <c r="AB124" s="57">
        <v>0.98380759253276606</v>
      </c>
      <c r="AC124" s="57">
        <v>0.99424956990244306</v>
      </c>
      <c r="AD124" s="57">
        <v>0.84178035326576817</v>
      </c>
      <c r="AE124" s="122">
        <v>0.53346020522622817</v>
      </c>
    </row>
    <row r="125" spans="1:31" x14ac:dyDescent="0.3">
      <c r="A125" s="71" cm="1">
        <f t="array" ref="A125">INDEX(V113:AE113,B$11)</f>
        <v>0.36944134018176361</v>
      </c>
      <c r="B125" s="57">
        <f t="shared" si="30"/>
        <v>2.4863081792087849E-2</v>
      </c>
      <c r="C125" s="57" cm="1">
        <f t="array" ref="C125">C124+INDEX(V$17:AE$17,B$11)</f>
        <v>95</v>
      </c>
      <c r="D125" s="57">
        <f t="shared" si="25"/>
        <v>4.5327777161773053E-2</v>
      </c>
      <c r="E125" s="122">
        <f t="shared" si="26"/>
        <v>5.8364813875878004E-2</v>
      </c>
      <c r="G125" s="71" t="str">
        <f t="shared" si="27"/>
        <v/>
      </c>
      <c r="H125" s="57" t="str">
        <f t="shared" si="31"/>
        <v/>
      </c>
      <c r="I125" s="57" t="str">
        <f t="shared" si="28"/>
        <v/>
      </c>
      <c r="J125" s="57" t="str">
        <f t="shared" si="29"/>
        <v/>
      </c>
      <c r="K125" s="122" t="e">
        <f t="shared" si="33"/>
        <v>#N/A</v>
      </c>
      <c r="L125" s="57" t="str">
        <f>IF(I125="","",AVERAGE(J$30:J125))</f>
        <v/>
      </c>
      <c r="M125" s="57" t="str">
        <f>IFERROR(_xlfn.STDEV.S(J$30:J125)/H125^0.5,"")</f>
        <v/>
      </c>
      <c r="N125" s="57" t="str">
        <f t="shared" si="32"/>
        <v/>
      </c>
      <c r="O125" s="57" t="str">
        <f t="shared" si="34"/>
        <v/>
      </c>
      <c r="P125" s="122" t="str">
        <f t="shared" si="35"/>
        <v/>
      </c>
      <c r="Q125" s="57" cm="1">
        <f t="array" ref="Q125">IF($B$12,INDEX(V$14:AE$14,B$11),"")</f>
        <v>100.49999999737008</v>
      </c>
      <c r="R125" s="122">
        <v>96</v>
      </c>
      <c r="U125" s="134">
        <v>107</v>
      </c>
      <c r="V125" s="71">
        <f t="shared" si="21"/>
        <v>0.67963080909872964</v>
      </c>
      <c r="W125" s="57" t="str">
        <f t="shared" si="22"/>
        <v/>
      </c>
      <c r="X125" s="57">
        <f t="shared" si="23"/>
        <v>1.07</v>
      </c>
      <c r="Y125" s="57">
        <f t="shared" si="36"/>
        <v>0.93230588665172542</v>
      </c>
      <c r="Z125" s="57">
        <v>0.75037595360724074</v>
      </c>
      <c r="AA125" s="57">
        <v>0.32849395105334583</v>
      </c>
      <c r="AB125" s="57">
        <v>0.98436517094150255</v>
      </c>
      <c r="AC125" s="57">
        <v>0.99479865253268274</v>
      </c>
      <c r="AD125" s="57">
        <v>0.84876837196068344</v>
      </c>
      <c r="AE125" s="122">
        <v>0.53883787735751631</v>
      </c>
    </row>
    <row r="126" spans="1:31" x14ac:dyDescent="0.3">
      <c r="A126" s="71" cm="1">
        <f t="array" ref="A126">INDEX(V114:AE114,B$11)</f>
        <v>0.39486291046402511</v>
      </c>
      <c r="B126" s="57">
        <f t="shared" si="30"/>
        <v>2.5421570282261496E-2</v>
      </c>
      <c r="C126" s="57" cm="1">
        <f t="array" ref="C126">C125+INDEX(V$17:AE$17,B$11)</f>
        <v>96</v>
      </c>
      <c r="D126" s="57">
        <f t="shared" si="25"/>
        <v>4.7162686412661248E-2</v>
      </c>
      <c r="E126" s="122">
        <f t="shared" si="26"/>
        <v>0.11849422067897281</v>
      </c>
      <c r="G126" s="71" t="str">
        <f t="shared" si="27"/>
        <v/>
      </c>
      <c r="H126" s="57" t="str">
        <f t="shared" si="31"/>
        <v/>
      </c>
      <c r="I126" s="57" t="str">
        <f t="shared" ref="I126:I157" si="37">IFERROR(( MOD(( MOD( MOD( 999999999999989, MOD( PM_Index*2499997 +$H126*1800451, 7450589 ) * 4658 + 7450581 ) * 383, 99991 ) * 7440893 + MOD( MOD( 999999999999989, MOD( PM_Index*2246527 +$H126*2399993, 7450987 ) * 7580 + 7560584 ) * 17669, 7440893 )) * 1343, 4294967296 ) + 0.5 ) / 4294967296,"")</f>
        <v/>
      </c>
      <c r="J126" s="57" t="str">
        <f t="shared" ref="J126:J157" si="38">IFERROR(VLOOKUP(I126,A$30:C$230,3),"")</f>
        <v/>
      </c>
      <c r="K126" s="122" t="e">
        <f t="shared" si="33"/>
        <v>#N/A</v>
      </c>
      <c r="L126" s="57" t="str">
        <f>IF(I126="","",AVERAGE(J$30:J126))</f>
        <v/>
      </c>
      <c r="M126" s="57" t="str">
        <f>IFERROR(_xlfn.STDEV.S(J$30:J126)/H126^0.5,"")</f>
        <v/>
      </c>
      <c r="N126" s="57" t="str">
        <f t="shared" si="32"/>
        <v/>
      </c>
      <c r="O126" s="57" t="str">
        <f t="shared" si="34"/>
        <v/>
      </c>
      <c r="P126" s="122" t="str">
        <f t="shared" si="35"/>
        <v/>
      </c>
      <c r="Q126" s="57" cm="1">
        <f t="array" ref="Q126">IF($B$12,INDEX(V$14:AE$14,B$11),"")</f>
        <v>100.49999999737008</v>
      </c>
      <c r="R126" s="122">
        <v>97</v>
      </c>
      <c r="U126" s="134">
        <v>108</v>
      </c>
      <c r="V126" s="71">
        <f t="shared" si="21"/>
        <v>0.70309857139614884</v>
      </c>
      <c r="W126" s="57" t="str">
        <f t="shared" si="22"/>
        <v/>
      </c>
      <c r="X126" s="57">
        <f t="shared" si="23"/>
        <v>1.08</v>
      </c>
      <c r="Y126" s="57">
        <f t="shared" si="36"/>
        <v>0.93390264481382768</v>
      </c>
      <c r="Z126" s="57">
        <v>0.76397733392744538</v>
      </c>
      <c r="AA126" s="57">
        <v>0.34517294816237026</v>
      </c>
      <c r="AB126" s="57">
        <v>0.98485929220231549</v>
      </c>
      <c r="AC126" s="57">
        <v>0.99536524811735783</v>
      </c>
      <c r="AD126" s="57">
        <v>0.85551783065918618</v>
      </c>
      <c r="AE126" s="122">
        <v>0.54425957607462827</v>
      </c>
    </row>
    <row r="127" spans="1:31" x14ac:dyDescent="0.3">
      <c r="A127" s="71" cm="1">
        <f t="array" ref="A127">INDEX(V115:AE115,B$11)</f>
        <v>0.42074029056089696</v>
      </c>
      <c r="B127" s="57">
        <f t="shared" ref="B127:B158" si="39">IF(B$12,A127-A126,"")</f>
        <v>2.5877380096871849E-2</v>
      </c>
      <c r="C127" s="57" cm="1">
        <f t="array" ref="C127">C126+INDEX(V$17:AE$17,B$11)</f>
        <v>97</v>
      </c>
      <c r="D127" s="57">
        <f t="shared" si="25"/>
        <v>4.829661163254656E-2</v>
      </c>
      <c r="E127" s="122">
        <f t="shared" si="26"/>
        <v>0.18517002887353778</v>
      </c>
      <c r="G127" s="71" t="str">
        <f t="shared" si="27"/>
        <v/>
      </c>
      <c r="H127" s="57" t="str">
        <f t="shared" ref="H127:H158" si="40">IF(B$9&gt;H126,H126+1,"")</f>
        <v/>
      </c>
      <c r="I127" s="57" t="str">
        <f t="shared" si="37"/>
        <v/>
      </c>
      <c r="J127" s="57" t="str">
        <f t="shared" si="38"/>
        <v/>
      </c>
      <c r="K127" s="122" t="e">
        <f t="shared" si="33"/>
        <v>#N/A</v>
      </c>
      <c r="L127" s="57" t="str">
        <f>IF(I127="","",AVERAGE(J$30:J127))</f>
        <v/>
      </c>
      <c r="M127" s="57" t="str">
        <f>IFERROR(_xlfn.STDEV.S(J$30:J127)/H127^0.5,"")</f>
        <v/>
      </c>
      <c r="N127" s="57" t="str">
        <f t="shared" si="32"/>
        <v/>
      </c>
      <c r="O127" s="57" t="str">
        <f t="shared" si="34"/>
        <v/>
      </c>
      <c r="P127" s="122" t="str">
        <f t="shared" si="35"/>
        <v/>
      </c>
      <c r="Q127" s="57" cm="1">
        <f t="array" ref="Q127">IF($B$12,INDEX(V$14:AE$14,B$11),"")</f>
        <v>100.49999999737008</v>
      </c>
      <c r="R127" s="122">
        <v>98</v>
      </c>
      <c r="U127" s="134">
        <v>109</v>
      </c>
      <c r="V127" s="71">
        <f t="shared" si="21"/>
        <v>0.72574688224992645</v>
      </c>
      <c r="W127" s="57" t="str">
        <f t="shared" si="22"/>
        <v/>
      </c>
      <c r="X127" s="57">
        <f t="shared" si="23"/>
        <v>1.0900000000000001</v>
      </c>
      <c r="Y127" s="57">
        <f t="shared" si="36"/>
        <v>0.93545575517990454</v>
      </c>
      <c r="Z127" s="57">
        <v>0.77710679328163768</v>
      </c>
      <c r="AA127" s="57">
        <v>0.36213581258177518</v>
      </c>
      <c r="AB127" s="57">
        <v>0.98528852515632093</v>
      </c>
      <c r="AC127" s="57">
        <v>0.99582882632300107</v>
      </c>
      <c r="AD127" s="57">
        <v>0.86205454380953683</v>
      </c>
      <c r="AE127" s="122">
        <v>0.54971653502197992</v>
      </c>
    </row>
    <row r="128" spans="1:31" x14ac:dyDescent="0.3">
      <c r="A128" s="71" cm="1">
        <f t="array" ref="A128">INDEX(V116:AE116,B$11)</f>
        <v>0.44696488337638601</v>
      </c>
      <c r="B128" s="57">
        <f t="shared" si="39"/>
        <v>2.6224592815489056E-2</v>
      </c>
      <c r="C128" s="57" cm="1">
        <f t="array" ref="C128">C127+INDEX(V$17:AE$17,B$11)</f>
        <v>98</v>
      </c>
      <c r="D128" s="57">
        <f t="shared" si="25"/>
        <v>4.8670909711775734E-2</v>
      </c>
      <c r="E128" s="122">
        <f t="shared" si="26"/>
        <v>0.21491150308774176</v>
      </c>
      <c r="G128" s="71" t="str">
        <f t="shared" si="27"/>
        <v/>
      </c>
      <c r="H128" s="57" t="str">
        <f t="shared" si="40"/>
        <v/>
      </c>
      <c r="I128" s="57" t="str">
        <f t="shared" si="37"/>
        <v/>
      </c>
      <c r="J128" s="57" t="str">
        <f t="shared" si="38"/>
        <v/>
      </c>
      <c r="K128" s="122" t="e">
        <f t="shared" si="33"/>
        <v>#N/A</v>
      </c>
      <c r="L128" s="57" t="str">
        <f>IF(I128="","",AVERAGE(J$30:J128))</f>
        <v/>
      </c>
      <c r="M128" s="57" t="str">
        <f>IFERROR(_xlfn.STDEV.S(J$30:J128)/H128^0.5,"")</f>
        <v/>
      </c>
      <c r="N128" s="57" t="str">
        <f t="shared" si="32"/>
        <v/>
      </c>
      <c r="O128" s="57" t="str">
        <f t="shared" si="34"/>
        <v/>
      </c>
      <c r="P128" s="122" t="str">
        <f t="shared" si="35"/>
        <v/>
      </c>
      <c r="Q128" s="57" cm="1">
        <f t="array" ref="Q128">IF($B$12,INDEX(V$14:AE$14,B$11),"")</f>
        <v>100.49999999737008</v>
      </c>
      <c r="R128" s="122">
        <v>99</v>
      </c>
      <c r="U128" s="134">
        <v>110</v>
      </c>
      <c r="V128" s="71">
        <f t="shared" si="21"/>
        <v>0.74750746245307709</v>
      </c>
      <c r="W128" s="57" t="str">
        <f t="shared" si="22"/>
        <v/>
      </c>
      <c r="X128" s="57">
        <f t="shared" si="23"/>
        <v>1.1000000000000001</v>
      </c>
      <c r="Y128" s="57">
        <f t="shared" si="36"/>
        <v>0.9369665710848083</v>
      </c>
      <c r="Z128" s="57">
        <v>0.78975640790384249</v>
      </c>
      <c r="AA128" s="57">
        <v>0.37932813289545486</v>
      </c>
      <c r="AB128" s="57">
        <v>0.98565567749690186</v>
      </c>
      <c r="AC128" s="57">
        <v>0.99625016740324135</v>
      </c>
      <c r="AD128" s="57">
        <v>0.86840295575190818</v>
      </c>
      <c r="AE128" s="122">
        <v>0.55519998784398661</v>
      </c>
    </row>
    <row r="129" spans="1:31" x14ac:dyDescent="0.3">
      <c r="A129" s="71" cm="1">
        <f t="array" ref="A129">INDEX(V117:AE117,B$11)</f>
        <v>0.47342353569963491</v>
      </c>
      <c r="B129" s="57">
        <f t="shared" si="39"/>
        <v>2.6458652323248899E-2</v>
      </c>
      <c r="C129" s="57" cm="1">
        <f t="array" ref="C129">C128+INDEX(V$17:AE$17,B$11)</f>
        <v>99</v>
      </c>
      <c r="D129" s="57">
        <f t="shared" si="25"/>
        <v>4.826594855264299E-2</v>
      </c>
      <c r="E129" s="122">
        <f t="shared" si="26"/>
        <v>0.18293083190645176</v>
      </c>
      <c r="G129" s="71" t="str">
        <f t="shared" si="27"/>
        <v/>
      </c>
      <c r="H129" s="57" t="str">
        <f t="shared" si="40"/>
        <v/>
      </c>
      <c r="I129" s="57" t="str">
        <f t="shared" si="37"/>
        <v/>
      </c>
      <c r="J129" s="57" t="str">
        <f t="shared" si="38"/>
        <v/>
      </c>
      <c r="K129" s="122" t="e">
        <f t="shared" si="33"/>
        <v>#N/A</v>
      </c>
      <c r="L129" s="57" t="str">
        <f>IF(I129="","",AVERAGE(J$30:J129))</f>
        <v/>
      </c>
      <c r="M129" s="57" t="str">
        <f>IFERROR(_xlfn.STDEV.S(J$30:J129)/H129^0.5,"")</f>
        <v/>
      </c>
      <c r="N129" s="57" t="str">
        <f t="shared" si="32"/>
        <v/>
      </c>
      <c r="O129" s="57" t="str">
        <f t="shared" si="34"/>
        <v/>
      </c>
      <c r="P129" s="122" t="str">
        <f t="shared" si="35"/>
        <v/>
      </c>
      <c r="Q129" s="57" cm="1">
        <f t="array" ref="Q129">IF($B$12,INDEX(V$14:AE$14,B$11),"")</f>
        <v>100.49999999737008</v>
      </c>
      <c r="R129" s="122">
        <v>100</v>
      </c>
      <c r="U129" s="134">
        <v>111</v>
      </c>
      <c r="V129" s="71">
        <f t="shared" si="21"/>
        <v>0.76832242536520179</v>
      </c>
      <c r="W129" s="57" t="str">
        <f t="shared" si="22"/>
        <v/>
      </c>
      <c r="X129" s="57">
        <f t="shared" si="23"/>
        <v>1.1100000000000001</v>
      </c>
      <c r="Y129" s="57">
        <f t="shared" si="36"/>
        <v>0.93843639929807243</v>
      </c>
      <c r="Z129" s="57">
        <v>0.80192108054179956</v>
      </c>
      <c r="AA129" s="57">
        <v>0.39669338871768728</v>
      </c>
      <c r="AB129" s="57">
        <v>0.98596737243072607</v>
      </c>
      <c r="AC129" s="57">
        <v>0.99665605587662676</v>
      </c>
      <c r="AD129" s="57">
        <v>0.87458493985894448</v>
      </c>
      <c r="AE129" s="122">
        <v>0.56070311626408287</v>
      </c>
    </row>
    <row r="130" spans="1:31" x14ac:dyDescent="0.3">
      <c r="A130" s="71" cm="1">
        <f t="array" ref="A130">INDEX(V118:AE118,B$11)</f>
        <v>0.5</v>
      </c>
      <c r="B130" s="57">
        <f t="shared" si="39"/>
        <v>2.6576464300365088E-2</v>
      </c>
      <c r="C130" s="57" cm="1">
        <f t="array" ref="C130">C129+INDEX(V$17:AE$17,B$11)</f>
        <v>100</v>
      </c>
      <c r="D130" s="57">
        <f t="shared" si="25"/>
        <v>4.7102962539508741E-2</v>
      </c>
      <c r="E130" s="122">
        <f t="shared" si="26"/>
        <v>0.11576311802722294</v>
      </c>
      <c r="G130" s="71" t="str">
        <f t="shared" si="27"/>
        <v/>
      </c>
      <c r="H130" s="57" t="str">
        <f t="shared" si="40"/>
        <v/>
      </c>
      <c r="I130" s="57" t="str">
        <f t="shared" si="37"/>
        <v/>
      </c>
      <c r="J130" s="57" t="str">
        <f t="shared" si="38"/>
        <v/>
      </c>
      <c r="K130" s="122" t="e">
        <f t="shared" si="33"/>
        <v>#N/A</v>
      </c>
      <c r="L130" s="57" t="str">
        <f>IF(I130="","",AVERAGE(J$30:J130))</f>
        <v/>
      </c>
      <c r="M130" s="57" t="str">
        <f>IFERROR(_xlfn.STDEV.S(J$30:J130)/H130^0.5,"")</f>
        <v/>
      </c>
      <c r="N130" s="57" t="str">
        <f t="shared" si="32"/>
        <v/>
      </c>
      <c r="O130" s="57" t="str">
        <f t="shared" si="34"/>
        <v/>
      </c>
      <c r="P130" s="122" t="str">
        <f t="shared" si="35"/>
        <v/>
      </c>
      <c r="Q130" s="57" cm="1">
        <f t="array" ref="Q130">IF($B$12,INDEX(V$14:AE$14,B$11),"")</f>
        <v>100.49999999737008</v>
      </c>
      <c r="R130" s="122">
        <v>101</v>
      </c>
      <c r="U130" s="134">
        <v>112</v>
      </c>
      <c r="V130" s="71">
        <f t="shared" si="21"/>
        <v>0.78814460141660336</v>
      </c>
      <c r="W130" s="57" t="str">
        <f t="shared" si="22"/>
        <v/>
      </c>
      <c r="X130" s="57">
        <f t="shared" si="23"/>
        <v>1.1200000000000001</v>
      </c>
      <c r="Y130" s="57">
        <f t="shared" si="36"/>
        <v>0.93986650175802045</v>
      </c>
      <c r="Z130" s="57">
        <v>0.81359731197730445</v>
      </c>
      <c r="AA130" s="57">
        <v>0.41429126388861925</v>
      </c>
      <c r="AB130" s="57">
        <v>0.98623318288124517</v>
      </c>
      <c r="AC130" s="57">
        <v>0.99702897878872199</v>
      </c>
      <c r="AD130" s="57">
        <v>0.88061859767631945</v>
      </c>
      <c r="AE130" s="122">
        <v>0.56623994645120368</v>
      </c>
    </row>
    <row r="131" spans="1:31" x14ac:dyDescent="0.3">
      <c r="A131" s="71" cm="1">
        <f t="array" ref="A131">INDEX(V119:AE119,B$11)</f>
        <v>0.52657646430036509</v>
      </c>
      <c r="B131" s="57">
        <f t="shared" si="39"/>
        <v>2.6576464300365088E-2</v>
      </c>
      <c r="C131" s="57" cm="1">
        <f t="array" ref="C131">C130+INDEX(V$17:AE$17,B$11)</f>
        <v>101</v>
      </c>
      <c r="D131" s="57">
        <f t="shared" si="25"/>
        <v>4.5242046278346937E-2</v>
      </c>
      <c r="E131" s="122">
        <f t="shared" si="26"/>
        <v>5.6487821802110205E-2</v>
      </c>
      <c r="G131" s="71" t="str">
        <f t="shared" si="27"/>
        <v/>
      </c>
      <c r="H131" s="57" t="str">
        <f t="shared" si="40"/>
        <v/>
      </c>
      <c r="I131" s="57" t="str">
        <f t="shared" si="37"/>
        <v/>
      </c>
      <c r="J131" s="57" t="str">
        <f t="shared" si="38"/>
        <v/>
      </c>
      <c r="K131" s="122" t="e">
        <f t="shared" si="33"/>
        <v>#N/A</v>
      </c>
      <c r="L131" s="57" t="str">
        <f>IF(I131="","",AVERAGE(J$30:J131))</f>
        <v/>
      </c>
      <c r="M131" s="57" t="str">
        <f>IFERROR(_xlfn.STDEV.S(J$30:J131)/H131^0.5,"")</f>
        <v/>
      </c>
      <c r="N131" s="57" t="str">
        <f t="shared" si="32"/>
        <v/>
      </c>
      <c r="O131" s="57" t="str">
        <f t="shared" si="34"/>
        <v/>
      </c>
      <c r="P131" s="122" t="str">
        <f t="shared" si="35"/>
        <v/>
      </c>
      <c r="Q131" s="57" cm="1">
        <f t="array" ref="Q131">IF($B$12,INDEX(V$14:AE$14,B$11),"")</f>
        <v>100.49999999737008</v>
      </c>
      <c r="R131" s="122">
        <v>102</v>
      </c>
      <c r="U131" s="134">
        <v>113</v>
      </c>
      <c r="V131" s="71">
        <f t="shared" si="21"/>
        <v>0.8069376628580931</v>
      </c>
      <c r="W131" s="57" t="str">
        <f t="shared" si="22"/>
        <v/>
      </c>
      <c r="X131" s="57">
        <f t="shared" si="23"/>
        <v>1.1299999999999999</v>
      </c>
      <c r="Y131" s="57">
        <f t="shared" si="36"/>
        <v>0.94125809723833043</v>
      </c>
      <c r="Z131" s="57">
        <v>0.82478432989940853</v>
      </c>
      <c r="AA131" s="57">
        <v>0.43222509791945918</v>
      </c>
      <c r="AB131" s="57">
        <v>0.98646450895758486</v>
      </c>
      <c r="AC131" s="57">
        <v>0.99739056978912377</v>
      </c>
      <c r="AD131" s="57">
        <v>0.88651590556060966</v>
      </c>
      <c r="AE131" s="122">
        <v>0.5718159330266015</v>
      </c>
    </row>
    <row r="132" spans="1:31" x14ac:dyDescent="0.3">
      <c r="A132" s="71" cm="1">
        <f t="array" ref="A132">INDEX(V120:AE120,B$11)</f>
        <v>0.55303511662361404</v>
      </c>
      <c r="B132" s="57">
        <f t="shared" si="39"/>
        <v>2.6458652323248955E-2</v>
      </c>
      <c r="C132" s="57" cm="1">
        <f t="array" ref="C132">C131+INDEX(V$17:AE$17,B$11)</f>
        <v>102</v>
      </c>
      <c r="D132" s="57">
        <f t="shared" si="25"/>
        <v>4.2776571090930582E-2</v>
      </c>
      <c r="E132" s="122">
        <f t="shared" si="26"/>
        <v>2.2364805077213612E-2</v>
      </c>
      <c r="G132" s="71" t="str">
        <f t="shared" si="27"/>
        <v/>
      </c>
      <c r="H132" s="57" t="str">
        <f t="shared" si="40"/>
        <v/>
      </c>
      <c r="I132" s="57" t="str">
        <f t="shared" si="37"/>
        <v/>
      </c>
      <c r="J132" s="57" t="str">
        <f t="shared" si="38"/>
        <v/>
      </c>
      <c r="K132" s="122" t="e">
        <f t="shared" si="33"/>
        <v>#N/A</v>
      </c>
      <c r="L132" s="57" t="str">
        <f>IF(I132="","",AVERAGE(J$30:J132))</f>
        <v/>
      </c>
      <c r="M132" s="57" t="str">
        <f>IFERROR(_xlfn.STDEV.S(J$30:J132)/H132^0.5,"")</f>
        <v/>
      </c>
      <c r="N132" s="57" t="str">
        <f t="shared" si="32"/>
        <v/>
      </c>
      <c r="O132" s="57" t="str">
        <f t="shared" si="34"/>
        <v/>
      </c>
      <c r="P132" s="122" t="str">
        <f t="shared" si="35"/>
        <v/>
      </c>
      <c r="Q132" s="57" cm="1">
        <f t="array" ref="Q132">IF($B$12,INDEX(V$14:AE$14,B$11),"")</f>
        <v>100.49999999737008</v>
      </c>
      <c r="R132" s="122">
        <v>103</v>
      </c>
      <c r="U132" s="134">
        <v>114</v>
      </c>
      <c r="V132" s="71">
        <f t="shared" si="21"/>
        <v>0.82467605514777054</v>
      </c>
      <c r="W132" s="57" t="str">
        <f t="shared" si="22"/>
        <v/>
      </c>
      <c r="X132" s="57">
        <f t="shared" si="23"/>
        <v>1.1399999999999999</v>
      </c>
      <c r="Y132" s="57">
        <f t="shared" si="36"/>
        <v>0.9426123629496429</v>
      </c>
      <c r="Z132" s="57">
        <v>0.83548277092330492</v>
      </c>
      <c r="AA132" s="57">
        <v>0.45066571734914312</v>
      </c>
      <c r="AB132" s="57">
        <v>0.98667337894929741</v>
      </c>
      <c r="AC132" s="57">
        <v>0.99770683314275155</v>
      </c>
      <c r="AD132" s="57">
        <v>0.89228036131716792</v>
      </c>
      <c r="AE132" s="122">
        <v>0.5774306863744727</v>
      </c>
    </row>
    <row r="133" spans="1:31" x14ac:dyDescent="0.3">
      <c r="A133" s="71" cm="1">
        <f t="array" ref="A133">INDEX(V121:AE121,B$11)</f>
        <v>0.57925970943910299</v>
      </c>
      <c r="B133" s="57">
        <f t="shared" si="39"/>
        <v>2.6224592815488945E-2</v>
      </c>
      <c r="C133" s="57" cm="1">
        <f t="array" ref="C133">C132+INDEX(V$17:AE$17,B$11)</f>
        <v>103</v>
      </c>
      <c r="D133" s="57">
        <f t="shared" si="25"/>
        <v>3.9824801241086338E-2</v>
      </c>
      <c r="E133" s="122">
        <f t="shared" si="26"/>
        <v>7.5941421372496265E-3</v>
      </c>
      <c r="G133" s="71" t="str">
        <f t="shared" si="27"/>
        <v/>
      </c>
      <c r="H133" s="57" t="str">
        <f t="shared" si="40"/>
        <v/>
      </c>
      <c r="I133" s="57" t="str">
        <f t="shared" si="37"/>
        <v/>
      </c>
      <c r="J133" s="57" t="str">
        <f t="shared" si="38"/>
        <v/>
      </c>
      <c r="K133" s="122" t="e">
        <f t="shared" si="33"/>
        <v>#N/A</v>
      </c>
      <c r="L133" s="57" t="str">
        <f>IF(I133="","",AVERAGE(J$30:J133))</f>
        <v/>
      </c>
      <c r="M133" s="57" t="str">
        <f>IFERROR(_xlfn.STDEV.S(J$30:J133)/H133^0.5,"")</f>
        <v/>
      </c>
      <c r="N133" s="57" t="str">
        <f t="shared" si="32"/>
        <v/>
      </c>
      <c r="O133" s="57" t="str">
        <f t="shared" si="34"/>
        <v/>
      </c>
      <c r="P133" s="122" t="str">
        <f t="shared" si="35"/>
        <v/>
      </c>
      <c r="Q133" s="57" cm="1">
        <f t="array" ref="Q133">IF($B$12,INDEX(V$14:AE$14,B$11),"")</f>
        <v>100.49999999737008</v>
      </c>
      <c r="R133" s="122">
        <v>104</v>
      </c>
      <c r="U133" s="134">
        <v>115</v>
      </c>
      <c r="V133" s="71">
        <f t="shared" si="21"/>
        <v>0.84134474606854304</v>
      </c>
      <c r="W133" s="57" t="str">
        <f t="shared" si="22"/>
        <v/>
      </c>
      <c r="X133" s="57">
        <f t="shared" si="23"/>
        <v>1.1499999999999999</v>
      </c>
      <c r="Y133" s="57">
        <f t="shared" si="36"/>
        <v>0.94393043607871796</v>
      </c>
      <c r="Z133" s="57">
        <v>0.84569588164212139</v>
      </c>
      <c r="AA133" s="57">
        <v>0.46961396576551789</v>
      </c>
      <c r="AB133" s="57">
        <v>0.98687129675184004</v>
      </c>
      <c r="AC133" s="57">
        <v>0.99795922572137952</v>
      </c>
      <c r="AD133" s="57">
        <v>0.89790916025414458</v>
      </c>
      <c r="AE133" s="122">
        <v>0.58308381687901345</v>
      </c>
    </row>
    <row r="134" spans="1:31" x14ac:dyDescent="0.3">
      <c r="A134" s="71" cm="1">
        <f t="array" ref="A134">INDEX(V122:AE122,B$11)</f>
        <v>0.60513708953597489</v>
      </c>
      <c r="B134" s="57">
        <f t="shared" si="39"/>
        <v>2.5877380096871905E-2</v>
      </c>
      <c r="C134" s="57" cm="1">
        <f t="array" ref="C134">C133+INDEX(V$17:AE$17,B$11)</f>
        <v>104</v>
      </c>
      <c r="D134" s="57">
        <f t="shared" si="25"/>
        <v>3.6519831735288388E-2</v>
      </c>
      <c r="E134" s="122">
        <f t="shared" si="26"/>
        <v>2.3291116919409438E-3</v>
      </c>
      <c r="G134" s="71" t="str">
        <f t="shared" si="27"/>
        <v/>
      </c>
      <c r="H134" s="57" t="str">
        <f t="shared" si="40"/>
        <v/>
      </c>
      <c r="I134" s="57" t="str">
        <f t="shared" si="37"/>
        <v/>
      </c>
      <c r="J134" s="57" t="str">
        <f t="shared" si="38"/>
        <v/>
      </c>
      <c r="K134" s="122" t="e">
        <f t="shared" si="33"/>
        <v>#N/A</v>
      </c>
      <c r="L134" s="57" t="str">
        <f>IF(I134="","",AVERAGE(J$30:J134))</f>
        <v/>
      </c>
      <c r="M134" s="57" t="str">
        <f>IFERROR(_xlfn.STDEV.S(J$30:J134)/H134^0.5,"")</f>
        <v/>
      </c>
      <c r="N134" s="57" t="str">
        <f t="shared" si="32"/>
        <v/>
      </c>
      <c r="O134" s="57" t="str">
        <f t="shared" si="34"/>
        <v/>
      </c>
      <c r="P134" s="122" t="str">
        <f t="shared" si="35"/>
        <v/>
      </c>
      <c r="Q134" s="57" cm="1">
        <f t="array" ref="Q134">IF($B$12,INDEX(V$14:AE$14,B$11),"")</f>
        <v>100.49999999737008</v>
      </c>
      <c r="R134" s="122">
        <v>105</v>
      </c>
      <c r="U134" s="134">
        <v>116</v>
      </c>
      <c r="V134" s="71">
        <f t="shared" si="21"/>
        <v>0.85693880780449094</v>
      </c>
      <c r="W134" s="57" t="str">
        <f t="shared" si="22"/>
        <v/>
      </c>
      <c r="X134" s="57">
        <f t="shared" si="23"/>
        <v>1.1599999999999999</v>
      </c>
      <c r="Y134" s="57">
        <f t="shared" si="36"/>
        <v>0.94521341526756464</v>
      </c>
      <c r="Z134" s="57">
        <v>0.85542808804720061</v>
      </c>
      <c r="AA134" s="57">
        <v>0.48890998327165286</v>
      </c>
      <c r="AB134" s="57">
        <v>0.98706827774618189</v>
      </c>
      <c r="AC134" s="57">
        <v>0.99818174326008835</v>
      </c>
      <c r="AD134" s="57">
        <v>0.9033953712365087</v>
      </c>
      <c r="AE134" s="122">
        <v>0.58881526016010843</v>
      </c>
    </row>
    <row r="135" spans="1:31" x14ac:dyDescent="0.3">
      <c r="A135" s="71" cm="1">
        <f t="array" ref="A135">INDEX(V123:AE123,B$11)</f>
        <v>0.63055865981823644</v>
      </c>
      <c r="B135" s="57">
        <f t="shared" si="39"/>
        <v>2.5421570282261552E-2</v>
      </c>
      <c r="C135" s="57" cm="1">
        <f t="array" ref="C135">C134+INDEX(V$17:AE$17,B$11)</f>
        <v>105</v>
      </c>
      <c r="D135" s="57">
        <f t="shared" si="25"/>
        <v>3.2999110513177055E-2</v>
      </c>
      <c r="E135" s="122">
        <f t="shared" si="26"/>
        <v>6.7386773475752726E-4</v>
      </c>
      <c r="G135" s="71" t="str">
        <f t="shared" si="27"/>
        <v/>
      </c>
      <c r="H135" s="57" t="str">
        <f t="shared" si="40"/>
        <v/>
      </c>
      <c r="I135" s="57" t="str">
        <f t="shared" si="37"/>
        <v/>
      </c>
      <c r="J135" s="57" t="str">
        <f t="shared" si="38"/>
        <v/>
      </c>
      <c r="K135" s="122" t="e">
        <f t="shared" si="33"/>
        <v>#N/A</v>
      </c>
      <c r="L135" s="57" t="str">
        <f>IF(I135="","",AVERAGE(J$30:J135))</f>
        <v/>
      </c>
      <c r="M135" s="57" t="str">
        <f>IFERROR(_xlfn.STDEV.S(J$30:J135)/H135^0.5,"")</f>
        <v/>
      </c>
      <c r="N135" s="57" t="str">
        <f t="shared" si="32"/>
        <v/>
      </c>
      <c r="O135" s="57" t="str">
        <f t="shared" si="34"/>
        <v/>
      </c>
      <c r="P135" s="122" t="str">
        <f t="shared" si="35"/>
        <v/>
      </c>
      <c r="Q135" s="57" cm="1">
        <f t="array" ref="Q135">IF($B$12,INDEX(V$14:AE$14,B$11),"")</f>
        <v>100.49999999737008</v>
      </c>
      <c r="R135" s="122">
        <v>106</v>
      </c>
      <c r="U135" s="134">
        <v>117</v>
      </c>
      <c r="V135" s="71">
        <f t="shared" si="21"/>
        <v>0.871462850657585</v>
      </c>
      <c r="W135" s="57" t="str">
        <f t="shared" si="22"/>
        <v/>
      </c>
      <c r="X135" s="57">
        <f t="shared" si="23"/>
        <v>1.17</v>
      </c>
      <c r="Y135" s="57">
        <f t="shared" si="36"/>
        <v>0.94646236203488399</v>
      </c>
      <c r="Z135" s="57">
        <v>0.86468593384981307</v>
      </c>
      <c r="AA135" s="57">
        <v>0.50824375133392308</v>
      </c>
      <c r="AB135" s="57">
        <v>0.9872722151559391</v>
      </c>
      <c r="AC135" s="57">
        <v>0.99838880819194231</v>
      </c>
      <c r="AD135" s="57">
        <v>0.90872893605900606</v>
      </c>
      <c r="AE135" s="122">
        <v>0.59466962722728711</v>
      </c>
    </row>
    <row r="136" spans="1:31" x14ac:dyDescent="0.3">
      <c r="A136" s="71" cm="1">
        <f t="array" ref="A136">INDEX(V124:AE124,B$11)</f>
        <v>0.65542174161032429</v>
      </c>
      <c r="B136" s="57">
        <f t="shared" si="39"/>
        <v>2.4863081792087849E-2</v>
      </c>
      <c r="C136" s="57" cm="1">
        <f t="array" ref="C136">C135+INDEX(V$17:AE$17,B$11)</f>
        <v>106</v>
      </c>
      <c r="D136" s="57">
        <f t="shared" si="25"/>
        <v>2.9394736182323911E-2</v>
      </c>
      <c r="E136" s="122">
        <f t="shared" si="26"/>
        <v>1.9021757041792764E-4</v>
      </c>
      <c r="G136" s="71" t="str">
        <f t="shared" si="27"/>
        <v/>
      </c>
      <c r="H136" s="57" t="str">
        <f t="shared" si="40"/>
        <v/>
      </c>
      <c r="I136" s="57" t="str">
        <f t="shared" si="37"/>
        <v/>
      </c>
      <c r="J136" s="57" t="str">
        <f t="shared" si="38"/>
        <v/>
      </c>
      <c r="K136" s="122" t="e">
        <f t="shared" si="33"/>
        <v>#N/A</v>
      </c>
      <c r="L136" s="57" t="str">
        <f>IF(I136="","",AVERAGE(J$30:J136))</f>
        <v/>
      </c>
      <c r="M136" s="57" t="str">
        <f>IFERROR(_xlfn.STDEV.S(J$30:J136)/H136^0.5,"")</f>
        <v/>
      </c>
      <c r="N136" s="57" t="str">
        <f t="shared" si="32"/>
        <v/>
      </c>
      <c r="O136" s="57" t="str">
        <f t="shared" si="34"/>
        <v/>
      </c>
      <c r="P136" s="122" t="str">
        <f t="shared" si="35"/>
        <v/>
      </c>
      <c r="Q136" s="57" cm="1">
        <f t="array" ref="Q136">IF($B$12,INDEX(V$14:AE$14,B$11),"")</f>
        <v>100.49999999737008</v>
      </c>
      <c r="R136" s="122">
        <v>107</v>
      </c>
      <c r="U136" s="134">
        <v>118</v>
      </c>
      <c r="V136" s="71">
        <f t="shared" si="21"/>
        <v>0.88493032977829178</v>
      </c>
      <c r="W136" s="57" t="str">
        <f t="shared" si="22"/>
        <v/>
      </c>
      <c r="X136" s="57">
        <f t="shared" si="23"/>
        <v>1.18</v>
      </c>
      <c r="Y136" s="57">
        <f t="shared" si="36"/>
        <v>0.94767830214208826</v>
      </c>
      <c r="Z136" s="57">
        <v>0.87347694005938326</v>
      </c>
      <c r="AA136" s="57">
        <v>0.52741533963268483</v>
      </c>
      <c r="AB136" s="57">
        <v>0.98748860419423135</v>
      </c>
      <c r="AC136" s="57">
        <v>0.99857011877903834</v>
      </c>
      <c r="AD136" s="57">
        <v>0.91389766881911738</v>
      </c>
      <c r="AE136" s="122">
        <v>0.6006917238979812</v>
      </c>
    </row>
    <row r="137" spans="1:31" x14ac:dyDescent="0.3">
      <c r="A137" s="71" cm="1">
        <f t="array" ref="A137">INDEX(V125:AE125,B$11)</f>
        <v>0.67963080909872964</v>
      </c>
      <c r="B137" s="57">
        <f t="shared" si="39"/>
        <v>2.4209067488405345E-2</v>
      </c>
      <c r="C137" s="57" cm="1">
        <f t="array" ref="C137">C136+INDEX(V$17:AE$17,B$11)</f>
        <v>107</v>
      </c>
      <c r="D137" s="57">
        <f t="shared" si="25"/>
        <v>2.5825474633431655E-2</v>
      </c>
      <c r="E137" s="122">
        <f t="shared" si="26"/>
        <v>5.3684908661200126E-5</v>
      </c>
      <c r="G137" s="71" t="str">
        <f t="shared" si="27"/>
        <v/>
      </c>
      <c r="H137" s="57" t="str">
        <f t="shared" si="40"/>
        <v/>
      </c>
      <c r="I137" s="57" t="str">
        <f t="shared" si="37"/>
        <v/>
      </c>
      <c r="J137" s="57" t="str">
        <f t="shared" si="38"/>
        <v/>
      </c>
      <c r="K137" s="122" t="e">
        <f t="shared" si="33"/>
        <v>#N/A</v>
      </c>
      <c r="L137" s="57" t="str">
        <f>IF(I137="","",AVERAGE(J$30:J137))</f>
        <v/>
      </c>
      <c r="M137" s="57" t="str">
        <f>IFERROR(_xlfn.STDEV.S(J$30:J137)/H137^0.5,"")</f>
        <v/>
      </c>
      <c r="N137" s="57" t="str">
        <f t="shared" si="32"/>
        <v/>
      </c>
      <c r="O137" s="57" t="str">
        <f t="shared" si="34"/>
        <v/>
      </c>
      <c r="P137" s="122" t="str">
        <f t="shared" si="35"/>
        <v/>
      </c>
      <c r="Q137" s="57" cm="1">
        <f t="array" ref="Q137">IF($B$12,INDEX(V$14:AE$14,B$11),"")</f>
        <v>100.49999999737008</v>
      </c>
      <c r="R137" s="122">
        <v>108</v>
      </c>
      <c r="U137" s="134">
        <v>119</v>
      </c>
      <c r="V137" s="71">
        <f t="shared" si="21"/>
        <v>0.89736274816786421</v>
      </c>
      <c r="W137" s="57" t="str">
        <f t="shared" si="22"/>
        <v/>
      </c>
      <c r="X137" s="57">
        <f t="shared" si="23"/>
        <v>1.19</v>
      </c>
      <c r="Y137" s="57">
        <f t="shared" si="36"/>
        <v>0.9488622269060778</v>
      </c>
      <c r="Z137" s="57">
        <v>0.88181059383021765</v>
      </c>
      <c r="AA137" s="57">
        <v>0.54628407989451766</v>
      </c>
      <c r="AB137" s="57">
        <v>0.98772059122562816</v>
      </c>
      <c r="AC137" s="57">
        <v>0.99874730867097306</v>
      </c>
      <c r="AD137" s="57">
        <v>0.91888968181431863</v>
      </c>
      <c r="AE137" s="122">
        <v>0.60686031611088598</v>
      </c>
    </row>
    <row r="138" spans="1:31" x14ac:dyDescent="0.3">
      <c r="A138" s="71" cm="1">
        <f t="array" ref="A138">INDEX(V126:AE126,B$11)</f>
        <v>0.70309857139614884</v>
      </c>
      <c r="B138" s="57">
        <f t="shared" si="39"/>
        <v>2.3467762297419203E-2</v>
      </c>
      <c r="C138" s="57" cm="1">
        <f t="array" ref="C138">C137+INDEX(V$17:AE$17,B$11)</f>
        <v>108</v>
      </c>
      <c r="D138" s="57">
        <f t="shared" si="25"/>
        <v>2.2391081675360525E-2</v>
      </c>
      <c r="E138" s="122">
        <f t="shared" si="26"/>
        <v>1.5406747910673424E-5</v>
      </c>
      <c r="G138" s="71" t="str">
        <f t="shared" si="27"/>
        <v/>
      </c>
      <c r="H138" s="57" t="str">
        <f t="shared" si="40"/>
        <v/>
      </c>
      <c r="I138" s="57" t="str">
        <f t="shared" si="37"/>
        <v/>
      </c>
      <c r="J138" s="57" t="str">
        <f t="shared" si="38"/>
        <v/>
      </c>
      <c r="K138" s="122" t="e">
        <f t="shared" si="33"/>
        <v>#N/A</v>
      </c>
      <c r="L138" s="57" t="str">
        <f>IF(I138="","",AVERAGE(J$30:J138))</f>
        <v/>
      </c>
      <c r="M138" s="57" t="str">
        <f>IFERROR(_xlfn.STDEV.S(J$30:J138)/H138^0.5,"")</f>
        <v/>
      </c>
      <c r="N138" s="57" t="str">
        <f t="shared" si="32"/>
        <v/>
      </c>
      <c r="O138" s="57" t="str">
        <f t="shared" si="34"/>
        <v/>
      </c>
      <c r="P138" s="122" t="str">
        <f t="shared" si="35"/>
        <v/>
      </c>
      <c r="Q138" s="57" cm="1">
        <f t="array" ref="Q138">IF($B$12,INDEX(V$14:AE$14,B$11),"")</f>
        <v>100.49999999737008</v>
      </c>
      <c r="R138" s="122">
        <v>109</v>
      </c>
      <c r="U138" s="134">
        <v>120</v>
      </c>
      <c r="V138" s="71">
        <f t="shared" si="21"/>
        <v>0.90878878027413212</v>
      </c>
      <c r="W138" s="57" t="str">
        <f t="shared" si="22"/>
        <v/>
      </c>
      <c r="X138" s="57">
        <f t="shared" si="23"/>
        <v>1.2</v>
      </c>
      <c r="Y138" s="57">
        <f t="shared" si="36"/>
        <v>0.95001509446087873</v>
      </c>
      <c r="Z138" s="57">
        <v>0.88969717916829283</v>
      </c>
      <c r="AA138" s="57">
        <v>0.56479408442458434</v>
      </c>
      <c r="AB138" s="57">
        <v>0.98796925508173106</v>
      </c>
      <c r="AC138" s="57">
        <v>0.99890492526089181</v>
      </c>
      <c r="AD138" s="57">
        <v>0.9236958114393421</v>
      </c>
      <c r="AE138" s="122">
        <v>0.61313410459080386</v>
      </c>
    </row>
    <row r="139" spans="1:31" x14ac:dyDescent="0.3">
      <c r="A139" s="71" cm="1">
        <f t="array" ref="A139">INDEX(V127:AE127,B$11)</f>
        <v>0.72574688224992645</v>
      </c>
      <c r="B139" s="57">
        <f t="shared" si="39"/>
        <v>2.2648310853777609E-2</v>
      </c>
      <c r="C139" s="57" cm="1">
        <f t="array" ref="C139">C138+INDEX(V$17:AE$17,B$11)</f>
        <v>109</v>
      </c>
      <c r="D139" s="57">
        <f t="shared" si="25"/>
        <v>1.9169133298799435E-2</v>
      </c>
      <c r="E139" s="122">
        <f t="shared" si="26"/>
        <v>4.5459039831330372E-6</v>
      </c>
      <c r="G139" s="71" t="str">
        <f t="shared" si="27"/>
        <v/>
      </c>
      <c r="H139" s="57" t="str">
        <f t="shared" si="40"/>
        <v/>
      </c>
      <c r="I139" s="57" t="str">
        <f t="shared" si="37"/>
        <v/>
      </c>
      <c r="J139" s="57" t="str">
        <f t="shared" si="38"/>
        <v/>
      </c>
      <c r="K139" s="122" t="e">
        <f t="shared" si="33"/>
        <v>#N/A</v>
      </c>
      <c r="L139" s="57" t="str">
        <f>IF(I139="","",AVERAGE(J$30:J139))</f>
        <v/>
      </c>
      <c r="M139" s="57" t="str">
        <f>IFERROR(_xlfn.STDEV.S(J$30:J139)/H139^0.5,"")</f>
        <v/>
      </c>
      <c r="N139" s="57" t="str">
        <f t="shared" si="32"/>
        <v/>
      </c>
      <c r="O139" s="57" t="str">
        <f t="shared" si="34"/>
        <v/>
      </c>
      <c r="P139" s="122" t="str">
        <f t="shared" si="35"/>
        <v/>
      </c>
      <c r="Q139" s="57" cm="1">
        <f t="array" ref="Q139">IF($B$12,INDEX(V$14:AE$14,B$11),"")</f>
        <v>100.49999999737008</v>
      </c>
      <c r="R139" s="122">
        <v>110</v>
      </c>
      <c r="U139" s="134">
        <v>121</v>
      </c>
      <c r="V139" s="71">
        <f t="shared" si="21"/>
        <v>0.91924334076622893</v>
      </c>
      <c r="W139" s="57" t="str">
        <f t="shared" si="22"/>
        <v/>
      </c>
      <c r="X139" s="57">
        <f t="shared" si="23"/>
        <v>1.21</v>
      </c>
      <c r="Y139" s="57">
        <f t="shared" si="36"/>
        <v>0.95113783097017146</v>
      </c>
      <c r="Z139" s="57">
        <v>0.8971484236514522</v>
      </c>
      <c r="AA139" s="57">
        <v>0.58287976426781196</v>
      </c>
      <c r="AB139" s="57">
        <v>0.98823402766893731</v>
      </c>
      <c r="AC139" s="57">
        <v>0.99904605907016542</v>
      </c>
      <c r="AD139" s="57">
        <v>0.92830961818617663</v>
      </c>
      <c r="AE139" s="122">
        <v>0.61947198487043886</v>
      </c>
    </row>
    <row r="140" spans="1:31" x14ac:dyDescent="0.3">
      <c r="A140" s="71" cm="1">
        <f t="array" ref="A140">INDEX(V128:AE128,B$11)</f>
        <v>0.74750746245307709</v>
      </c>
      <c r="B140" s="57">
        <f t="shared" si="39"/>
        <v>2.1760580203150637E-2</v>
      </c>
      <c r="C140" s="57" cm="1">
        <f t="array" ref="C140">C139+INDEX(V$17:AE$17,B$11)</f>
        <v>110</v>
      </c>
      <c r="D140" s="57">
        <f t="shared" si="25"/>
        <v>1.6214221077791358E-2</v>
      </c>
      <c r="E140" s="122">
        <f t="shared" si="26"/>
        <v>1.3884107035178062E-6</v>
      </c>
      <c r="G140" s="71" t="str">
        <f t="shared" si="27"/>
        <v/>
      </c>
      <c r="H140" s="57" t="str">
        <f t="shared" si="40"/>
        <v/>
      </c>
      <c r="I140" s="57" t="str">
        <f t="shared" si="37"/>
        <v/>
      </c>
      <c r="J140" s="57" t="str">
        <f t="shared" si="38"/>
        <v/>
      </c>
      <c r="K140" s="122" t="e">
        <f t="shared" si="33"/>
        <v>#N/A</v>
      </c>
      <c r="L140" s="57" t="str">
        <f>IF(I140="","",AVERAGE(J$30:J140))</f>
        <v/>
      </c>
      <c r="M140" s="57" t="str">
        <f>IFERROR(_xlfn.STDEV.S(J$30:J140)/H140^0.5,"")</f>
        <v/>
      </c>
      <c r="N140" s="57" t="str">
        <f t="shared" si="32"/>
        <v/>
      </c>
      <c r="O140" s="57" t="str">
        <f t="shared" si="34"/>
        <v/>
      </c>
      <c r="P140" s="122" t="str">
        <f t="shared" si="35"/>
        <v/>
      </c>
      <c r="Q140" s="57" cm="1">
        <f t="array" ref="Q140">IF($B$12,INDEX(V$14:AE$14,B$11),"")</f>
        <v>100.49999999737008</v>
      </c>
      <c r="R140" s="122">
        <v>111</v>
      </c>
      <c r="U140" s="134">
        <v>122</v>
      </c>
      <c r="V140" s="71">
        <f t="shared" si="21"/>
        <v>0.92876662258601395</v>
      </c>
      <c r="W140" s="57" t="str">
        <f t="shared" si="22"/>
        <v/>
      </c>
      <c r="X140" s="57">
        <f t="shared" si="23"/>
        <v>1.22</v>
      </c>
      <c r="Y140" s="57">
        <f t="shared" si="36"/>
        <v>0.95223133179265929</v>
      </c>
      <c r="Z140" s="57">
        <v>0.90417664527843233</v>
      </c>
      <c r="AA140" s="57">
        <v>0.60063813202655936</v>
      </c>
      <c r="AB140" s="57">
        <v>0.98851318012546496</v>
      </c>
      <c r="AC140" s="57">
        <v>0.99914083505887474</v>
      </c>
      <c r="AD140" s="57">
        <v>0.93272738664406729</v>
      </c>
      <c r="AE140" s="122">
        <v>0.62584493057241164</v>
      </c>
    </row>
    <row r="141" spans="1:31" x14ac:dyDescent="0.3">
      <c r="A141" s="71" cm="1">
        <f t="array" ref="A141">INDEX(V129:AE129,B$11)</f>
        <v>0.76832242536520179</v>
      </c>
      <c r="B141" s="57">
        <f t="shared" si="39"/>
        <v>2.0814962912124702E-2</v>
      </c>
      <c r="C141" s="57" cm="1">
        <f t="array" ref="C141">C140+INDEX(V$17:AE$17,B$11)</f>
        <v>111</v>
      </c>
      <c r="D141" s="57">
        <f t="shared" si="25"/>
        <v>1.3559116257223502E-2</v>
      </c>
      <c r="E141" s="122">
        <f t="shared" si="26"/>
        <v>4.4058847914474342E-7</v>
      </c>
      <c r="G141" s="71" t="str">
        <f t="shared" si="27"/>
        <v/>
      </c>
      <c r="H141" s="57" t="str">
        <f t="shared" si="40"/>
        <v/>
      </c>
      <c r="I141" s="57" t="str">
        <f t="shared" si="37"/>
        <v/>
      </c>
      <c r="J141" s="57" t="str">
        <f t="shared" si="38"/>
        <v/>
      </c>
      <c r="K141" s="122" t="e">
        <f t="shared" si="33"/>
        <v>#N/A</v>
      </c>
      <c r="L141" s="57" t="str">
        <f>IF(I141="","",AVERAGE(J$30:J141))</f>
        <v/>
      </c>
      <c r="M141" s="57" t="str">
        <f>IFERROR(_xlfn.STDEV.S(J$30:J141)/H141^0.5,"")</f>
        <v/>
      </c>
      <c r="N141" s="57" t="str">
        <f t="shared" si="32"/>
        <v/>
      </c>
      <c r="O141" s="57" t="str">
        <f t="shared" si="34"/>
        <v/>
      </c>
      <c r="P141" s="122" t="str">
        <f t="shared" si="35"/>
        <v/>
      </c>
      <c r="Q141" s="57" cm="1">
        <f t="array" ref="Q141">IF($B$12,INDEX(V$14:AE$14,B$11),"")</f>
        <v>100.49999999737008</v>
      </c>
      <c r="R141" s="122">
        <v>112</v>
      </c>
      <c r="U141" s="134">
        <v>123</v>
      </c>
      <c r="V141" s="71">
        <f t="shared" si="21"/>
        <v>0.93740312720909325</v>
      </c>
      <c r="W141" s="57" t="str">
        <f t="shared" si="22"/>
        <v/>
      </c>
      <c r="X141" s="57">
        <f t="shared" si="23"/>
        <v>1.23</v>
      </c>
      <c r="Y141" s="57">
        <f t="shared" si="36"/>
        <v>0.95329646260215939</v>
      </c>
      <c r="Z141" s="57">
        <v>0.91079565758842351</v>
      </c>
      <c r="AA141" s="57">
        <v>0.61822925849471855</v>
      </c>
      <c r="AB141" s="57">
        <v>0.98880429805350212</v>
      </c>
      <c r="AC141" s="57">
        <v>0.99922633948347117</v>
      </c>
      <c r="AD141" s="57">
        <v>0.93694795625086924</v>
      </c>
      <c r="AE141" s="122">
        <v>0.63221398011634689</v>
      </c>
    </row>
    <row r="142" spans="1:31" x14ac:dyDescent="0.3">
      <c r="A142" s="71" cm="1">
        <f t="array" ref="A142">INDEX(V130:AE130,B$11)</f>
        <v>0.78814460141660336</v>
      </c>
      <c r="B142" s="57">
        <f t="shared" si="39"/>
        <v>1.9822176051401574E-2</v>
      </c>
      <c r="C142" s="57" cm="1">
        <f t="array" ref="C142">C141+INDEX(V$17:AE$17,B$11)</f>
        <v>112</v>
      </c>
      <c r="D142" s="57">
        <f t="shared" si="25"/>
        <v>1.1217363378747125E-2</v>
      </c>
      <c r="E142" s="122">
        <f t="shared" si="26"/>
        <v>1.4551147253794028E-7</v>
      </c>
      <c r="G142" s="71" t="str">
        <f t="shared" si="27"/>
        <v/>
      </c>
      <c r="H142" s="57" t="str">
        <f t="shared" si="40"/>
        <v/>
      </c>
      <c r="I142" s="57" t="str">
        <f t="shared" si="37"/>
        <v/>
      </c>
      <c r="J142" s="57" t="str">
        <f t="shared" si="38"/>
        <v/>
      </c>
      <c r="K142" s="122" t="e">
        <f t="shared" si="33"/>
        <v>#N/A</v>
      </c>
      <c r="L142" s="57" t="str">
        <f>IF(I142="","",AVERAGE(J$30:J142))</f>
        <v/>
      </c>
      <c r="M142" s="57" t="str">
        <f>IFERROR(_xlfn.STDEV.S(J$30:J142)/H142^0.5,"")</f>
        <v/>
      </c>
      <c r="N142" s="57" t="str">
        <f t="shared" si="32"/>
        <v/>
      </c>
      <c r="O142" s="57" t="str">
        <f t="shared" si="34"/>
        <v/>
      </c>
      <c r="P142" s="122" t="str">
        <f t="shared" si="35"/>
        <v/>
      </c>
      <c r="Q142" s="57" cm="1">
        <f t="array" ref="Q142">IF($B$12,INDEX(V$14:AE$14,B$11),"")</f>
        <v>100.49999999737008</v>
      </c>
      <c r="R142" s="122">
        <v>113</v>
      </c>
      <c r="U142" s="134">
        <v>124</v>
      </c>
      <c r="V142" s="71">
        <f t="shared" si="21"/>
        <v>0.94520070830044201</v>
      </c>
      <c r="W142" s="57" t="str">
        <f t="shared" si="22"/>
        <v/>
      </c>
      <c r="X142" s="57">
        <f t="shared" si="23"/>
        <v>1.24</v>
      </c>
      <c r="Y142" s="57">
        <f t="shared" si="36"/>
        <v>0.95433406046422364</v>
      </c>
      <c r="Z142" s="57">
        <v>0.91701964078786991</v>
      </c>
      <c r="AA142" s="57">
        <v>0.63583367147146164</v>
      </c>
      <c r="AB142" s="57">
        <v>0.98910466935233921</v>
      </c>
      <c r="AC142" s="57">
        <v>0.99930154217016443</v>
      </c>
      <c r="AD142" s="57">
        <v>0.94097255204440211</v>
      </c>
      <c r="AE142" s="122">
        <v>0.63853549653222441</v>
      </c>
    </row>
    <row r="143" spans="1:31" x14ac:dyDescent="0.3">
      <c r="A143" s="71" cm="1">
        <f t="array" ref="A143">INDEX(V131:AE131,B$11)</f>
        <v>0.8069376628580931</v>
      </c>
      <c r="B143" s="57">
        <f t="shared" si="39"/>
        <v>1.8793061441489733E-2</v>
      </c>
      <c r="C143" s="57" cm="1">
        <f t="array" ref="C143">C142+INDEX(V$17:AE$17,B$11)</f>
        <v>113</v>
      </c>
      <c r="D143" s="57">
        <f t="shared" si="25"/>
        <v>9.1867286539137893E-3</v>
      </c>
      <c r="E143" s="122">
        <f t="shared" si="26"/>
        <v>5.0031274900774747E-8</v>
      </c>
      <c r="G143" s="71" t="str">
        <f t="shared" si="27"/>
        <v/>
      </c>
      <c r="H143" s="57" t="str">
        <f t="shared" si="40"/>
        <v/>
      </c>
      <c r="I143" s="57" t="str">
        <f t="shared" si="37"/>
        <v/>
      </c>
      <c r="J143" s="57" t="str">
        <f t="shared" si="38"/>
        <v/>
      </c>
      <c r="K143" s="122" t="e">
        <f t="shared" si="33"/>
        <v>#N/A</v>
      </c>
      <c r="L143" s="57" t="str">
        <f>IF(I143="","",AVERAGE(J$30:J143))</f>
        <v/>
      </c>
      <c r="M143" s="57" t="str">
        <f>IFERROR(_xlfn.STDEV.S(J$30:J143)/H143^0.5,"")</f>
        <v/>
      </c>
      <c r="N143" s="57" t="str">
        <f t="shared" si="32"/>
        <v/>
      </c>
      <c r="O143" s="57" t="str">
        <f t="shared" si="34"/>
        <v/>
      </c>
      <c r="P143" s="122" t="str">
        <f t="shared" si="35"/>
        <v/>
      </c>
      <c r="Q143" s="57" cm="1">
        <f t="array" ref="Q143">IF($B$12,INDEX(V$14:AE$14,B$11),"")</f>
        <v>100.49999999737008</v>
      </c>
      <c r="R143" s="122">
        <v>114</v>
      </c>
      <c r="U143" s="134">
        <v>125</v>
      </c>
      <c r="V143" s="71">
        <f t="shared" si="21"/>
        <v>0.9522096477271853</v>
      </c>
      <c r="W143" s="57" t="str">
        <f t="shared" si="22"/>
        <v/>
      </c>
      <c r="X143" s="57">
        <f t="shared" si="23"/>
        <v>1.25</v>
      </c>
      <c r="Y143" s="57">
        <f t="shared" si="36"/>
        <v>0.95534493487102834</v>
      </c>
      <c r="Z143" s="57">
        <v>0.92286389529498447</v>
      </c>
      <c r="AA143" s="57">
        <v>0.65344968378109558</v>
      </c>
      <c r="AB143" s="57">
        <v>0.98941154641541651</v>
      </c>
      <c r="AC143" s="57">
        <v>0.99936850346653516</v>
      </c>
      <c r="AD143" s="57">
        <v>0.94480380140840992</v>
      </c>
      <c r="AE143" s="122">
        <v>0.64476116746037881</v>
      </c>
    </row>
    <row r="144" spans="1:31" x14ac:dyDescent="0.3">
      <c r="A144" s="71" cm="1">
        <f t="array" ref="A144">INDEX(V132:AE132,B$11)</f>
        <v>0.82467605514777054</v>
      </c>
      <c r="B144" s="57">
        <f t="shared" si="39"/>
        <v>1.773839228967744E-2</v>
      </c>
      <c r="C144" s="57" cm="1">
        <f t="array" ref="C144">C143+INDEX(V$17:AE$17,B$11)</f>
        <v>114</v>
      </c>
      <c r="D144" s="57">
        <f t="shared" si="25"/>
        <v>7.4529775858251934E-3</v>
      </c>
      <c r="E144" s="122">
        <f t="shared" si="26"/>
        <v>1.7898115434178408E-8</v>
      </c>
      <c r="G144" s="71" t="str">
        <f t="shared" si="27"/>
        <v/>
      </c>
      <c r="H144" s="57" t="str">
        <f t="shared" si="40"/>
        <v/>
      </c>
      <c r="I144" s="57" t="str">
        <f t="shared" si="37"/>
        <v/>
      </c>
      <c r="J144" s="57" t="str">
        <f t="shared" si="38"/>
        <v/>
      </c>
      <c r="K144" s="122" t="e">
        <f t="shared" si="33"/>
        <v>#N/A</v>
      </c>
      <c r="L144" s="57" t="str">
        <f>IF(I144="","",AVERAGE(J$30:J144))</f>
        <v/>
      </c>
      <c r="M144" s="57" t="str">
        <f>IFERROR(_xlfn.STDEV.S(J$30:J144)/H144^0.5,"")</f>
        <v/>
      </c>
      <c r="N144" s="57" t="str">
        <f t="shared" si="32"/>
        <v/>
      </c>
      <c r="O144" s="57" t="str">
        <f t="shared" si="34"/>
        <v/>
      </c>
      <c r="P144" s="122" t="str">
        <f t="shared" si="35"/>
        <v/>
      </c>
      <c r="Q144" s="57" cm="1">
        <f t="array" ref="Q144">IF($B$12,INDEX(V$14:AE$14,B$11),"")</f>
        <v>100.49999999737008</v>
      </c>
      <c r="R144" s="122">
        <v>115</v>
      </c>
      <c r="U144" s="134">
        <v>126</v>
      </c>
      <c r="V144" s="71">
        <f t="shared" si="21"/>
        <v>0.95848178031122089</v>
      </c>
      <c r="W144" s="57" t="str">
        <f t="shared" si="22"/>
        <v/>
      </c>
      <c r="X144" s="57">
        <f t="shared" si="23"/>
        <v>1.26</v>
      </c>
      <c r="Y144" s="57">
        <f t="shared" si="36"/>
        <v>0.9563298687362064</v>
      </c>
      <c r="Z144" s="57">
        <v>0.92834395105590672</v>
      </c>
      <c r="AA144" s="57">
        <v>0.67100516866273596</v>
      </c>
      <c r="AB144" s="57">
        <v>0.98972226357275128</v>
      </c>
      <c r="AC144" s="57">
        <v>0.99942207250363169</v>
      </c>
      <c r="AD144" s="57">
        <v>0.94844475081852286</v>
      </c>
      <c r="AE144" s="122">
        <v>0.65091943485448411</v>
      </c>
    </row>
    <row r="145" spans="1:31" x14ac:dyDescent="0.3">
      <c r="A145" s="71" cm="1">
        <f t="array" ref="A145">INDEX(V133:AE133,B$11)</f>
        <v>0.84134474606854304</v>
      </c>
      <c r="B145" s="57">
        <f t="shared" si="39"/>
        <v>1.66686909207725E-2</v>
      </c>
      <c r="C145" s="57" cm="1">
        <f t="array" ref="C145">C144+INDEX(V$17:AE$17,B$11)</f>
        <v>115</v>
      </c>
      <c r="D145" s="57">
        <f t="shared" si="25"/>
        <v>5.9935598912754795E-3</v>
      </c>
      <c r="E145" s="122">
        <f t="shared" si="26"/>
        <v>6.6541263610275792E-9</v>
      </c>
      <c r="G145" s="71" t="str">
        <f t="shared" si="27"/>
        <v/>
      </c>
      <c r="H145" s="57" t="str">
        <f t="shared" si="40"/>
        <v/>
      </c>
      <c r="I145" s="57" t="str">
        <f t="shared" si="37"/>
        <v/>
      </c>
      <c r="J145" s="57" t="str">
        <f t="shared" si="38"/>
        <v/>
      </c>
      <c r="K145" s="122" t="e">
        <f t="shared" si="33"/>
        <v>#N/A</v>
      </c>
      <c r="L145" s="57" t="str">
        <f>IF(I145="","",AVERAGE(J$30:J145))</f>
        <v/>
      </c>
      <c r="M145" s="57" t="str">
        <f>IFERROR(_xlfn.STDEV.S(J$30:J145)/H145^0.5,"")</f>
        <v/>
      </c>
      <c r="N145" s="57" t="str">
        <f t="shared" si="32"/>
        <v/>
      </c>
      <c r="O145" s="57" t="str">
        <f t="shared" si="34"/>
        <v/>
      </c>
      <c r="P145" s="122" t="str">
        <f t="shared" si="35"/>
        <v/>
      </c>
      <c r="Q145" s="57" cm="1">
        <f t="array" ref="Q145">IF($B$12,INDEX(V$14:AE$14,B$11),"")</f>
        <v>100.49999999737008</v>
      </c>
      <c r="R145" s="122">
        <v>116</v>
      </c>
      <c r="U145" s="134">
        <v>127</v>
      </c>
      <c r="V145" s="71">
        <f t="shared" si="21"/>
        <v>0.96406968088707423</v>
      </c>
      <c r="W145" s="57" t="str">
        <f t="shared" si="22"/>
        <v/>
      </c>
      <c r="X145" s="57">
        <f t="shared" si="23"/>
        <v>1.27</v>
      </c>
      <c r="Y145" s="57">
        <f t="shared" si="36"/>
        <v>0.95728961935122758</v>
      </c>
      <c r="Z145" s="57">
        <v>0.93347600639055028</v>
      </c>
      <c r="AA145" s="57">
        <v>0.68835355272803644</v>
      </c>
      <c r="AB145" s="57">
        <v>0.99003424801581552</v>
      </c>
      <c r="AC145" s="57">
        <v>0.99945915876008318</v>
      </c>
      <c r="AD145" s="57">
        <v>0.95189859182063863</v>
      </c>
      <c r="AE145" s="122">
        <v>0.65706309165594878</v>
      </c>
    </row>
    <row r="146" spans="1:31" x14ac:dyDescent="0.3">
      <c r="A146" s="71" cm="1">
        <f t="array" ref="A146">INDEX(V134:AE134,B$11)</f>
        <v>0.85693880780449094</v>
      </c>
      <c r="B146" s="57">
        <f t="shared" si="39"/>
        <v>1.5594061735947906E-2</v>
      </c>
      <c r="C146" s="57" cm="1">
        <f t="array" ref="C146">C145+INDEX(V$17:AE$17,B$11)</f>
        <v>116</v>
      </c>
      <c r="D146" s="57">
        <f t="shared" si="25"/>
        <v>4.7809067589102971E-3</v>
      </c>
      <c r="E146" s="122">
        <f t="shared" si="26"/>
        <v>2.567109302908932E-9</v>
      </c>
      <c r="G146" s="71" t="str">
        <f t="shared" si="27"/>
        <v/>
      </c>
      <c r="H146" s="57" t="str">
        <f t="shared" si="40"/>
        <v/>
      </c>
      <c r="I146" s="57" t="str">
        <f t="shared" si="37"/>
        <v/>
      </c>
      <c r="J146" s="57" t="str">
        <f t="shared" si="38"/>
        <v/>
      </c>
      <c r="K146" s="122" t="e">
        <f t="shared" si="33"/>
        <v>#N/A</v>
      </c>
      <c r="L146" s="57" t="str">
        <f>IF(I146="","",AVERAGE(J$30:J146))</f>
        <v/>
      </c>
      <c r="M146" s="57" t="str">
        <f>IFERROR(_xlfn.STDEV.S(J$30:J146)/H146^0.5,"")</f>
        <v/>
      </c>
      <c r="N146" s="57" t="str">
        <f t="shared" si="32"/>
        <v/>
      </c>
      <c r="O146" s="57" t="str">
        <f t="shared" si="34"/>
        <v/>
      </c>
      <c r="P146" s="122" t="str">
        <f t="shared" si="35"/>
        <v/>
      </c>
      <c r="Q146" s="57" cm="1">
        <f t="array" ref="Q146">IF($B$12,INDEX(V$14:AE$14,B$11),"")</f>
        <v>100.49999999737008</v>
      </c>
      <c r="R146" s="122">
        <v>117</v>
      </c>
      <c r="U146" s="134">
        <v>128</v>
      </c>
      <c r="V146" s="71">
        <f t="shared" ref="V146:V209" si="41">NORMDIST(C158,100,15,1)</f>
        <v>0.9690259242932594</v>
      </c>
      <c r="W146" s="57" t="str">
        <f t="shared" ref="W146:W209" si="42">IFERROR(BETADIST(C158,6,3,0,100),"")</f>
        <v/>
      </c>
      <c r="X146" s="57">
        <f t="shared" ref="X146:X209" si="43">C158/100</f>
        <v>1.28</v>
      </c>
      <c r="Y146" s="57">
        <f t="shared" si="36"/>
        <v>0.95822491930487141</v>
      </c>
      <c r="Z146" s="57">
        <v>0.93827616001237013</v>
      </c>
      <c r="AA146" s="57">
        <v>0.70541153167714543</v>
      </c>
      <c r="AB146" s="57">
        <v>0.99034496244193093</v>
      </c>
      <c r="AC146" s="57">
        <v>0.99949109414758308</v>
      </c>
      <c r="AD146" s="57">
        <v>0.95516838700930573</v>
      </c>
      <c r="AE146" s="122">
        <v>0.66324493080618108</v>
      </c>
    </row>
    <row r="147" spans="1:31" x14ac:dyDescent="0.3">
      <c r="A147" s="71" cm="1">
        <f t="array" ref="A147">INDEX(V135:AE135,B$11)</f>
        <v>0.871462850657585</v>
      </c>
      <c r="B147" s="57">
        <f t="shared" si="39"/>
        <v>1.4524042853094055E-2</v>
      </c>
      <c r="C147" s="57" cm="1">
        <f t="array" ref="C147">C146+INDEX(V$17:AE$17,B$11)</f>
        <v>117</v>
      </c>
      <c r="D147" s="57">
        <f t="shared" si="25"/>
        <v>3.7851707222437136E-3</v>
      </c>
      <c r="E147" s="122">
        <f t="shared" si="26"/>
        <v>1.0259851856986302E-9</v>
      </c>
      <c r="G147" s="71" t="str">
        <f t="shared" si="27"/>
        <v/>
      </c>
      <c r="H147" s="57" t="str">
        <f t="shared" si="40"/>
        <v/>
      </c>
      <c r="I147" s="57" t="str">
        <f t="shared" si="37"/>
        <v/>
      </c>
      <c r="J147" s="57" t="str">
        <f t="shared" si="38"/>
        <v/>
      </c>
      <c r="K147" s="122" t="e">
        <f t="shared" si="33"/>
        <v>#N/A</v>
      </c>
      <c r="L147" s="57" t="str">
        <f>IF(I147="","",AVERAGE(J$30:J147))</f>
        <v/>
      </c>
      <c r="M147" s="57" t="str">
        <f>IFERROR(_xlfn.STDEV.S(J$30:J147)/H147^0.5,"")</f>
        <v/>
      </c>
      <c r="N147" s="57" t="str">
        <f t="shared" si="32"/>
        <v/>
      </c>
      <c r="O147" s="57" t="str">
        <f t="shared" si="34"/>
        <v/>
      </c>
      <c r="P147" s="122" t="str">
        <f t="shared" si="35"/>
        <v/>
      </c>
      <c r="Q147" s="57" cm="1">
        <f t="array" ref="Q147">IF($B$12,INDEX(V$14:AE$14,B$11),"")</f>
        <v>100.49999999737008</v>
      </c>
      <c r="R147" s="122">
        <v>118</v>
      </c>
      <c r="U147" s="134">
        <v>129</v>
      </c>
      <c r="V147" s="71">
        <f t="shared" si="41"/>
        <v>0.9734024259789904</v>
      </c>
      <c r="W147" s="57" t="str">
        <f t="shared" si="42"/>
        <v/>
      </c>
      <c r="X147" s="57">
        <f t="shared" si="43"/>
        <v>1.29</v>
      </c>
      <c r="Y147" s="57">
        <f t="shared" ref="Y147:Y178" si="44">_xlfn.LOGNORM.DIST(C159,(LN(120)+LN(10))/2,(LN(120)-LN(10))/3.29,1)</f>
        <v>0.95913647736727659</v>
      </c>
      <c r="Z147" s="57">
        <v>0.94276086430992834</v>
      </c>
      <c r="AA147" s="57">
        <v>0.72211836718510758</v>
      </c>
      <c r="AB147" s="57">
        <v>0.99065181492403498</v>
      </c>
      <c r="AC147" s="57">
        <v>0.99952096918750233</v>
      </c>
      <c r="AD147" s="57">
        <v>0.95825687660069936</v>
      </c>
      <c r="AE147" s="122">
        <v>0.66947040692643367</v>
      </c>
    </row>
    <row r="148" spans="1:31" x14ac:dyDescent="0.3">
      <c r="A148" s="71" cm="1">
        <f t="array" ref="A148">INDEX(V136:AE136,B$11)</f>
        <v>0.88493032977829178</v>
      </c>
      <c r="B148" s="57">
        <f t="shared" si="39"/>
        <v>1.3467479120706782E-2</v>
      </c>
      <c r="C148" s="57" cm="1">
        <f t="array" ref="C148">C147+INDEX(V$17:AE$17,B$11)</f>
        <v>118</v>
      </c>
      <c r="D148" s="57">
        <f t="shared" si="25"/>
        <v>2.9763451335814706E-3</v>
      </c>
      <c r="E148" s="122">
        <f t="shared" si="26"/>
        <v>4.240551243483992E-10</v>
      </c>
      <c r="G148" s="71" t="str">
        <f t="shared" si="27"/>
        <v/>
      </c>
      <c r="H148" s="57" t="str">
        <f t="shared" si="40"/>
        <v/>
      </c>
      <c r="I148" s="57" t="str">
        <f t="shared" si="37"/>
        <v/>
      </c>
      <c r="J148" s="57" t="str">
        <f t="shared" si="38"/>
        <v/>
      </c>
      <c r="K148" s="122" t="e">
        <f t="shared" si="33"/>
        <v>#N/A</v>
      </c>
      <c r="L148" s="57" t="str">
        <f>IF(I148="","",AVERAGE(J$30:J148))</f>
        <v/>
      </c>
      <c r="M148" s="57" t="str">
        <f>IFERROR(_xlfn.STDEV.S(J$30:J148)/H148^0.5,"")</f>
        <v/>
      </c>
      <c r="N148" s="57" t="str">
        <f t="shared" si="32"/>
        <v/>
      </c>
      <c r="O148" s="57" t="str">
        <f t="shared" si="34"/>
        <v/>
      </c>
      <c r="P148" s="122" t="str">
        <f t="shared" si="35"/>
        <v/>
      </c>
      <c r="Q148" s="57" cm="1">
        <f t="array" ref="Q148">IF($B$12,INDEX(V$14:AE$14,B$11),"")</f>
        <v>100.49999999737008</v>
      </c>
      <c r="R148" s="122">
        <v>119</v>
      </c>
      <c r="U148" s="134">
        <v>130</v>
      </c>
      <c r="V148" s="71">
        <f t="shared" si="41"/>
        <v>0.97724986805182079</v>
      </c>
      <c r="W148" s="57" t="str">
        <f t="shared" si="42"/>
        <v/>
      </c>
      <c r="X148" s="57">
        <f t="shared" si="43"/>
        <v>1.3</v>
      </c>
      <c r="Y148" s="57">
        <f t="shared" si="44"/>
        <v>0.96002497933998932</v>
      </c>
      <c r="Z148" s="57">
        <v>0.94694611550307717</v>
      </c>
      <c r="AA148" s="57">
        <v>0.73853500847383979</v>
      </c>
      <c r="AB148" s="57">
        <v>0.99095207151166387</v>
      </c>
      <c r="AC148" s="57">
        <v>0.99955084422742158</v>
      </c>
      <c r="AD148" s="57">
        <v>0.96116628500559675</v>
      </c>
      <c r="AE148" s="122">
        <v>0.67574809156438909</v>
      </c>
    </row>
    <row r="149" spans="1:31" x14ac:dyDescent="0.3">
      <c r="A149" s="71" cm="1">
        <f t="array" ref="A149">INDEX(V137:AE137,B$11)</f>
        <v>0.89736274816786421</v>
      </c>
      <c r="B149" s="57">
        <f t="shared" si="39"/>
        <v>1.2432418389572431E-2</v>
      </c>
      <c r="C149" s="57" cm="1">
        <f t="array" ref="C149">C148+INDEX(V$17:AE$17,B$11)</f>
        <v>119</v>
      </c>
      <c r="D149" s="57">
        <f t="shared" si="25"/>
        <v>2.3257800934761708E-3</v>
      </c>
      <c r="E149" s="122">
        <f t="shared" si="26"/>
        <v>1.8093593290302579E-10</v>
      </c>
      <c r="G149" s="71" t="str">
        <f t="shared" si="27"/>
        <v/>
      </c>
      <c r="H149" s="57" t="str">
        <f t="shared" si="40"/>
        <v/>
      </c>
      <c r="I149" s="57" t="str">
        <f t="shared" si="37"/>
        <v/>
      </c>
      <c r="J149" s="57" t="str">
        <f t="shared" si="38"/>
        <v/>
      </c>
      <c r="K149" s="122" t="e">
        <f t="shared" si="33"/>
        <v>#N/A</v>
      </c>
      <c r="L149" s="57" t="str">
        <f>IF(I149="","",AVERAGE(J$30:J149))</f>
        <v/>
      </c>
      <c r="M149" s="57" t="str">
        <f>IFERROR(_xlfn.STDEV.S(J$30:J149)/H149^0.5,"")</f>
        <v/>
      </c>
      <c r="N149" s="57" t="str">
        <f t="shared" si="32"/>
        <v/>
      </c>
      <c r="O149" s="57" t="str">
        <f t="shared" si="34"/>
        <v/>
      </c>
      <c r="P149" s="122" t="str">
        <f t="shared" si="35"/>
        <v/>
      </c>
      <c r="Q149" s="57" cm="1">
        <f t="array" ref="Q149">IF($B$12,INDEX(V$14:AE$14,B$11),"")</f>
        <v>100.49999999737008</v>
      </c>
      <c r="R149" s="122">
        <v>120</v>
      </c>
      <c r="U149" s="134">
        <v>131</v>
      </c>
      <c r="V149" s="71">
        <f t="shared" si="41"/>
        <v>0.98061721291118142</v>
      </c>
      <c r="W149" s="57" t="str">
        <f t="shared" si="42"/>
        <v/>
      </c>
      <c r="X149" s="57">
        <f t="shared" si="43"/>
        <v>1.31</v>
      </c>
      <c r="Y149" s="57">
        <f t="shared" si="44"/>
        <v>0.96089108887338048</v>
      </c>
      <c r="Z149" s="57">
        <v>0.95084803684599362</v>
      </c>
      <c r="AA149" s="57">
        <v>0.7547251464257605</v>
      </c>
      <c r="AB149" s="57">
        <v>0.99124280706900691</v>
      </c>
      <c r="AC149" s="57">
        <v>0.99957659857217951</v>
      </c>
      <c r="AD149" s="57">
        <v>0.9638987802185599</v>
      </c>
      <c r="AE149" s="122">
        <v>0.68209181608108038</v>
      </c>
    </row>
    <row r="150" spans="1:31" x14ac:dyDescent="0.3">
      <c r="A150" s="71" cm="1">
        <f t="array" ref="A150">INDEX(V138:AE138,B$11)</f>
        <v>0.90878878027413212</v>
      </c>
      <c r="B150" s="57">
        <f t="shared" si="39"/>
        <v>1.1426032106267914E-2</v>
      </c>
      <c r="C150" s="57" cm="1">
        <f t="array" ref="C150">C149+INDEX(V$17:AE$17,B$11)</f>
        <v>120</v>
      </c>
      <c r="D150" s="57">
        <f t="shared" si="25"/>
        <v>1.8071633398285547E-3</v>
      </c>
      <c r="E150" s="122">
        <f t="shared" si="26"/>
        <v>7.9561468524502743E-11</v>
      </c>
      <c r="G150" s="71" t="str">
        <f t="shared" si="27"/>
        <v/>
      </c>
      <c r="H150" s="57" t="str">
        <f t="shared" si="40"/>
        <v/>
      </c>
      <c r="I150" s="57" t="str">
        <f t="shared" si="37"/>
        <v/>
      </c>
      <c r="J150" s="57" t="str">
        <f t="shared" si="38"/>
        <v/>
      </c>
      <c r="K150" s="122" t="e">
        <f t="shared" si="33"/>
        <v>#N/A</v>
      </c>
      <c r="L150" s="57" t="str">
        <f>IF(I150="","",AVERAGE(J$30:J150))</f>
        <v/>
      </c>
      <c r="M150" s="57" t="str">
        <f>IFERROR(_xlfn.STDEV.S(J$30:J150)/H150^0.5,"")</f>
        <v/>
      </c>
      <c r="N150" s="57" t="str">
        <f t="shared" si="32"/>
        <v/>
      </c>
      <c r="O150" s="57" t="str">
        <f t="shared" si="34"/>
        <v/>
      </c>
      <c r="P150" s="122" t="str">
        <f t="shared" si="35"/>
        <v/>
      </c>
      <c r="Q150" s="57" cm="1">
        <f t="array" ref="Q150">IF($B$12,INDEX(V$14:AE$14,B$11),"")</f>
        <v>100.49999999737008</v>
      </c>
      <c r="R150" s="122">
        <v>121</v>
      </c>
      <c r="U150" s="134">
        <v>132</v>
      </c>
      <c r="V150" s="71">
        <f t="shared" si="41"/>
        <v>0.98355130417725467</v>
      </c>
      <c r="W150" s="57" t="str">
        <f t="shared" si="42"/>
        <v/>
      </c>
      <c r="X150" s="57">
        <f t="shared" si="43"/>
        <v>1.32</v>
      </c>
      <c r="Y150" s="57">
        <f t="shared" si="44"/>
        <v>0.96173544825274082</v>
      </c>
      <c r="Z150" s="57">
        <v>0.95448218426911047</v>
      </c>
      <c r="AA150" s="57">
        <v>0.77072168096688654</v>
      </c>
      <c r="AB150" s="57">
        <v>0.99152092439344108</v>
      </c>
      <c r="AC150" s="57">
        <v>0.99960029256935679</v>
      </c>
      <c r="AD150" s="57">
        <v>0.96645693320711779</v>
      </c>
      <c r="AE150" s="122">
        <v>0.68854463302282232</v>
      </c>
    </row>
    <row r="151" spans="1:31" x14ac:dyDescent="0.3">
      <c r="A151" s="71" cm="1">
        <f t="array" ref="A151">INDEX(V139:AE139,B$11)</f>
        <v>0.91924334076622893</v>
      </c>
      <c r="B151" s="57">
        <f t="shared" si="39"/>
        <v>1.0454560492096809E-2</v>
      </c>
      <c r="C151" s="57" cm="1">
        <f t="array" ref="C151">C150+INDEX(V$17:AE$17,B$11)</f>
        <v>121</v>
      </c>
      <c r="D151" s="57">
        <f t="shared" si="25"/>
        <v>1.3970612812033156E-3</v>
      </c>
      <c r="E151" s="122">
        <f t="shared" si="26"/>
        <v>3.5994207614464813E-11</v>
      </c>
      <c r="G151" s="71" t="str">
        <f t="shared" si="27"/>
        <v/>
      </c>
      <c r="H151" s="57" t="str">
        <f t="shared" si="40"/>
        <v/>
      </c>
      <c r="I151" s="57" t="str">
        <f t="shared" si="37"/>
        <v/>
      </c>
      <c r="J151" s="57" t="str">
        <f t="shared" si="38"/>
        <v/>
      </c>
      <c r="K151" s="122" t="e">
        <f t="shared" si="33"/>
        <v>#N/A</v>
      </c>
      <c r="L151" s="57" t="str">
        <f>IF(I151="","",AVERAGE(J$30:J151))</f>
        <v/>
      </c>
      <c r="M151" s="57" t="str">
        <f>IFERROR(_xlfn.STDEV.S(J$30:J151)/H151^0.5,"")</f>
        <v/>
      </c>
      <c r="N151" s="57" t="str">
        <f t="shared" si="32"/>
        <v/>
      </c>
      <c r="O151" s="57" t="str">
        <f t="shared" si="34"/>
        <v/>
      </c>
      <c r="P151" s="122" t="str">
        <f t="shared" si="35"/>
        <v/>
      </c>
      <c r="Q151" s="57" cm="1">
        <f t="array" ref="Q151">IF($B$12,INDEX(V$14:AE$14,B$11),"")</f>
        <v>100.49999999737008</v>
      </c>
      <c r="R151" s="122">
        <v>122</v>
      </c>
      <c r="U151" s="134">
        <v>133</v>
      </c>
      <c r="V151" s="71">
        <f t="shared" si="41"/>
        <v>0.98609655248650141</v>
      </c>
      <c r="W151" s="57" t="str">
        <f t="shared" si="42"/>
        <v/>
      </c>
      <c r="X151" s="57">
        <f t="shared" si="43"/>
        <v>1.33</v>
      </c>
      <c r="Y151" s="57">
        <f t="shared" si="44"/>
        <v>0.96255867915431581</v>
      </c>
      <c r="Z151" s="57">
        <v>0.9578640011042554</v>
      </c>
      <c r="AA151" s="57">
        <v>0.78640735338654111</v>
      </c>
      <c r="AB151" s="57">
        <v>0.99178326892673896</v>
      </c>
      <c r="AC151" s="57">
        <v>0.99962501674032445</v>
      </c>
      <c r="AD151" s="57">
        <v>0.96884416118202987</v>
      </c>
      <c r="AE151" s="122">
        <v>0.69510634758171286</v>
      </c>
    </row>
    <row r="152" spans="1:31" x14ac:dyDescent="0.3">
      <c r="A152" s="71" cm="1">
        <f t="array" ref="A152">INDEX(V140:AE140,B$11)</f>
        <v>0.92876662258601395</v>
      </c>
      <c r="B152" s="57">
        <f t="shared" si="39"/>
        <v>9.5232818197850122E-3</v>
      </c>
      <c r="C152" s="57" cm="1">
        <f t="array" ref="C152">C151+INDEX(V$17:AE$17,B$11)</f>
        <v>122</v>
      </c>
      <c r="D152" s="57">
        <f t="shared" si="25"/>
        <v>1.0751226876021258E-3</v>
      </c>
      <c r="E152" s="122">
        <f t="shared" si="26"/>
        <v>1.6727619289724771E-11</v>
      </c>
      <c r="G152" s="71" t="str">
        <f t="shared" si="27"/>
        <v/>
      </c>
      <c r="H152" s="57" t="str">
        <f t="shared" si="40"/>
        <v/>
      </c>
      <c r="I152" s="57" t="str">
        <f t="shared" si="37"/>
        <v/>
      </c>
      <c r="J152" s="57" t="str">
        <f t="shared" si="38"/>
        <v/>
      </c>
      <c r="K152" s="122" t="e">
        <f t="shared" si="33"/>
        <v>#N/A</v>
      </c>
      <c r="L152" s="57" t="str">
        <f>IF(I152="","",AVERAGE(J$30:J152))</f>
        <v/>
      </c>
      <c r="M152" s="57" t="str">
        <f>IFERROR(_xlfn.STDEV.S(J$30:J152)/H152^0.5,"")</f>
        <v/>
      </c>
      <c r="N152" s="57" t="str">
        <f t="shared" si="32"/>
        <v/>
      </c>
      <c r="O152" s="57" t="str">
        <f t="shared" si="34"/>
        <v/>
      </c>
      <c r="P152" s="122" t="str">
        <f t="shared" si="35"/>
        <v/>
      </c>
      <c r="Q152" s="57" cm="1">
        <f t="array" ref="Q152">IF($B$12,INDEX(V$14:AE$14,B$11),"")</f>
        <v>100.49999999737008</v>
      </c>
      <c r="R152" s="122">
        <v>123</v>
      </c>
      <c r="U152" s="134">
        <v>134</v>
      </c>
      <c r="V152" s="71">
        <f t="shared" si="41"/>
        <v>0.98829470191944169</v>
      </c>
      <c r="W152" s="57" t="str">
        <f t="shared" si="42"/>
        <v/>
      </c>
      <c r="X152" s="57">
        <f t="shared" si="43"/>
        <v>1.34</v>
      </c>
      <c r="Y152" s="57">
        <f t="shared" si="44"/>
        <v>0.96336138337248789</v>
      </c>
      <c r="Z152" s="57">
        <v>0.96100820456660707</v>
      </c>
      <c r="AA152" s="57">
        <v>0.80164866590799999</v>
      </c>
      <c r="AB152" s="57">
        <v>0.99202681174675866</v>
      </c>
      <c r="AC152" s="57">
        <v>0.99965180125887276</v>
      </c>
      <c r="AD152" s="57">
        <v>0.97106517086754962</v>
      </c>
      <c r="AE152" s="122">
        <v>0.7017648816678359</v>
      </c>
    </row>
    <row r="153" spans="1:31" x14ac:dyDescent="0.3">
      <c r="A153" s="71" cm="1">
        <f t="array" ref="A153">INDEX(V141:AE141,B$11)</f>
        <v>0.93740312720909325</v>
      </c>
      <c r="B153" s="57">
        <f t="shared" si="39"/>
        <v>8.6365046230792997E-3</v>
      </c>
      <c r="C153" s="57" cm="1">
        <f t="array" ref="C153">C152+INDEX(V$17:AE$17,B$11)</f>
        <v>123</v>
      </c>
      <c r="D153" s="57">
        <f t="shared" si="25"/>
        <v>8.240417176830217E-4</v>
      </c>
      <c r="E153" s="122">
        <f t="shared" si="26"/>
        <v>7.9733997182529492E-12</v>
      </c>
      <c r="G153" s="71" t="str">
        <f t="shared" si="27"/>
        <v/>
      </c>
      <c r="H153" s="57" t="str">
        <f t="shared" si="40"/>
        <v/>
      </c>
      <c r="I153" s="57" t="str">
        <f t="shared" si="37"/>
        <v/>
      </c>
      <c r="J153" s="57" t="str">
        <f t="shared" si="38"/>
        <v/>
      </c>
      <c r="K153" s="122" t="e">
        <f t="shared" si="33"/>
        <v>#N/A</v>
      </c>
      <c r="L153" s="57" t="str">
        <f>IF(I153="","",AVERAGE(J$30:J153))</f>
        <v/>
      </c>
      <c r="M153" s="57" t="str">
        <f>IFERROR(_xlfn.STDEV.S(J$30:J153)/H153^0.5,"")</f>
        <v/>
      </c>
      <c r="N153" s="57" t="str">
        <f t="shared" si="32"/>
        <v/>
      </c>
      <c r="O153" s="57" t="str">
        <f t="shared" si="34"/>
        <v/>
      </c>
      <c r="P153" s="122" t="str">
        <f t="shared" si="35"/>
        <v/>
      </c>
      <c r="Q153" s="57" cm="1">
        <f t="array" ref="Q153">IF($B$12,INDEX(V$14:AE$14,B$11),"")</f>
        <v>100.49999999737008</v>
      </c>
      <c r="R153" s="122">
        <v>124</v>
      </c>
      <c r="U153" s="134">
        <v>135</v>
      </c>
      <c r="V153" s="71">
        <f t="shared" si="41"/>
        <v>0.99018467137135469</v>
      </c>
      <c r="W153" s="57" t="str">
        <f t="shared" si="42"/>
        <v/>
      </c>
      <c r="X153" s="57">
        <f t="shared" si="43"/>
        <v>1.35</v>
      </c>
      <c r="Y153" s="57">
        <f t="shared" si="44"/>
        <v>0.96414414351926492</v>
      </c>
      <c r="Z153" s="57">
        <v>0.96392927079484259</v>
      </c>
      <c r="AA153" s="57">
        <v>0.81631444062111691</v>
      </c>
      <c r="AB153" s="57">
        <v>0.99224887352742153</v>
      </c>
      <c r="AC153" s="57">
        <v>0.99967549525605004</v>
      </c>
      <c r="AD153" s="57">
        <v>0.97312671609060242</v>
      </c>
      <c r="AE153" s="122">
        <v>0.70850874161498067</v>
      </c>
    </row>
    <row r="154" spans="1:31" x14ac:dyDescent="0.3">
      <c r="A154" s="71" cm="1">
        <f t="array" ref="A154">INDEX(V142:AE142,B$11)</f>
        <v>0.94520070830044201</v>
      </c>
      <c r="B154" s="57">
        <f t="shared" si="39"/>
        <v>7.7975810913487598E-3</v>
      </c>
      <c r="C154" s="57" cm="1">
        <f t="array" ref="C154">C153+INDEX(V$17:AE$17,B$11)</f>
        <v>124</v>
      </c>
      <c r="D154" s="57">
        <f t="shared" si="25"/>
        <v>6.2936355191567372E-4</v>
      </c>
      <c r="E154" s="122">
        <f t="shared" si="26"/>
        <v>3.8928860135456489E-12</v>
      </c>
      <c r="G154" s="71" t="str">
        <f t="shared" si="27"/>
        <v/>
      </c>
      <c r="H154" s="57" t="str">
        <f t="shared" si="40"/>
        <v/>
      </c>
      <c r="I154" s="57" t="str">
        <f t="shared" si="37"/>
        <v/>
      </c>
      <c r="J154" s="57" t="str">
        <f t="shared" si="38"/>
        <v/>
      </c>
      <c r="K154" s="122" t="e">
        <f t="shared" si="33"/>
        <v>#N/A</v>
      </c>
      <c r="L154" s="57" t="str">
        <f>IF(I154="","",AVERAGE(J$30:J154))</f>
        <v/>
      </c>
      <c r="M154" s="57" t="str">
        <f>IFERROR(_xlfn.STDEV.S(J$30:J154)/H154^0.5,"")</f>
        <v/>
      </c>
      <c r="N154" s="57" t="str">
        <f t="shared" si="32"/>
        <v/>
      </c>
      <c r="O154" s="57" t="str">
        <f t="shared" si="34"/>
        <v/>
      </c>
      <c r="P154" s="122" t="str">
        <f t="shared" si="35"/>
        <v/>
      </c>
      <c r="Q154" s="57" cm="1">
        <f t="array" ref="Q154">IF($B$12,INDEX(V$14:AE$14,B$11),"")</f>
        <v>100.49999999737008</v>
      </c>
      <c r="R154" s="122">
        <v>125</v>
      </c>
      <c r="U154" s="134">
        <v>136</v>
      </c>
      <c r="V154" s="71">
        <f t="shared" si="41"/>
        <v>0.99180246407540384</v>
      </c>
      <c r="W154" s="57" t="str">
        <f t="shared" si="42"/>
        <v/>
      </c>
      <c r="X154" s="57">
        <f t="shared" si="43"/>
        <v>1.36</v>
      </c>
      <c r="Y154" s="57">
        <f t="shared" si="44"/>
        <v>0.96490752369718802</v>
      </c>
      <c r="Z154" s="57">
        <v>0.96664100755386462</v>
      </c>
      <c r="AA154" s="57">
        <v>0.83037662822999248</v>
      </c>
      <c r="AB154" s="57">
        <v>0.99244736215478624</v>
      </c>
      <c r="AC154" s="57">
        <v>0.99969609873185639</v>
      </c>
      <c r="AD154" s="57">
        <v>0.97503835536996364</v>
      </c>
      <c r="AE154" s="122">
        <v>0.71537961631414859</v>
      </c>
    </row>
    <row r="155" spans="1:31" x14ac:dyDescent="0.3">
      <c r="A155" s="71" cm="1">
        <f t="array" ref="A155">INDEX(V143:AE143,B$11)</f>
        <v>0.9522096477271853</v>
      </c>
      <c r="B155" s="57">
        <f t="shared" si="39"/>
        <v>7.0089394267432992E-3</v>
      </c>
      <c r="C155" s="57" cm="1">
        <f t="array" ref="C155">C154+INDEX(V$17:AE$17,B$11)</f>
        <v>125</v>
      </c>
      <c r="D155" s="57">
        <f t="shared" si="25"/>
        <v>4.7919931231310553E-4</v>
      </c>
      <c r="E155" s="122">
        <f t="shared" si="26"/>
        <v>1.9441115384211116E-12</v>
      </c>
      <c r="G155" s="71" t="str">
        <f t="shared" si="27"/>
        <v/>
      </c>
      <c r="H155" s="57" t="str">
        <f t="shared" si="40"/>
        <v/>
      </c>
      <c r="I155" s="57" t="str">
        <f t="shared" si="37"/>
        <v/>
      </c>
      <c r="J155" s="57" t="str">
        <f t="shared" si="38"/>
        <v/>
      </c>
      <c r="K155" s="122" t="e">
        <f t="shared" si="33"/>
        <v>#N/A</v>
      </c>
      <c r="L155" s="57" t="str">
        <f>IF(I155="","",AVERAGE(J$30:J155))</f>
        <v/>
      </c>
      <c r="M155" s="57" t="str">
        <f>IFERROR(_xlfn.STDEV.S(J$30:J155)/H155^0.5,"")</f>
        <v/>
      </c>
      <c r="N155" s="57" t="str">
        <f t="shared" si="32"/>
        <v/>
      </c>
      <c r="O155" s="57" t="str">
        <f t="shared" si="34"/>
        <v/>
      </c>
      <c r="P155" s="122" t="str">
        <f t="shared" si="35"/>
        <v/>
      </c>
      <c r="Q155" s="57" cm="1">
        <f t="array" ref="Q155">IF($B$12,INDEX(V$14:AE$14,B$11),"")</f>
        <v>100.49999999737008</v>
      </c>
      <c r="R155" s="122">
        <v>126</v>
      </c>
      <c r="U155" s="134">
        <v>137</v>
      </c>
      <c r="V155" s="71">
        <f t="shared" si="41"/>
        <v>0.99318113772982386</v>
      </c>
      <c r="W155" s="57" t="str">
        <f t="shared" si="42"/>
        <v/>
      </c>
      <c r="X155" s="57">
        <f t="shared" si="43"/>
        <v>1.37</v>
      </c>
      <c r="Y155" s="57">
        <f t="shared" si="44"/>
        <v>0.96565207014672372</v>
      </c>
      <c r="Z155" s="57">
        <v>0.9691569050227653</v>
      </c>
      <c r="AA155" s="57">
        <v>0.84379958714810799</v>
      </c>
      <c r="AB155" s="57">
        <v>0.9926209966870273</v>
      </c>
      <c r="AC155" s="57">
        <v>0.99971052116492087</v>
      </c>
      <c r="AD155" s="57">
        <v>0.97681189581356376</v>
      </c>
      <c r="AE155" s="122">
        <v>0.72241081791656048</v>
      </c>
    </row>
    <row r="156" spans="1:31" x14ac:dyDescent="0.3">
      <c r="A156" s="71" cm="1">
        <f t="array" ref="A156">INDEX(V144:AE144,B$11)</f>
        <v>0.95848178031122089</v>
      </c>
      <c r="B156" s="57">
        <f t="shared" si="39"/>
        <v>6.2721325840355835E-3</v>
      </c>
      <c r="C156" s="57" cm="1">
        <f t="array" ref="C156">C155+INDEX(V$17:AE$17,B$11)</f>
        <v>126</v>
      </c>
      <c r="D156" s="57">
        <f t="shared" si="25"/>
        <v>3.6390023593568799E-4</v>
      </c>
      <c r="E156" s="122">
        <f t="shared" si="26"/>
        <v>9.9187325020011485E-13</v>
      </c>
      <c r="G156" s="71" t="str">
        <f t="shared" si="27"/>
        <v/>
      </c>
      <c r="H156" s="57" t="str">
        <f t="shared" si="40"/>
        <v/>
      </c>
      <c r="I156" s="57" t="str">
        <f t="shared" si="37"/>
        <v/>
      </c>
      <c r="J156" s="57" t="str">
        <f t="shared" si="38"/>
        <v/>
      </c>
      <c r="K156" s="122" t="e">
        <f t="shared" si="33"/>
        <v>#N/A</v>
      </c>
      <c r="L156" s="57" t="str">
        <f>IF(I156="","",AVERAGE(J$30:J156))</f>
        <v/>
      </c>
      <c r="M156" s="57" t="str">
        <f>IFERROR(_xlfn.STDEV.S(J$30:J156)/H156^0.5,"")</f>
        <v/>
      </c>
      <c r="N156" s="57" t="str">
        <f t="shared" si="32"/>
        <v/>
      </c>
      <c r="O156" s="57" t="str">
        <f t="shared" si="34"/>
        <v/>
      </c>
      <c r="P156" s="122" t="str">
        <f t="shared" si="35"/>
        <v/>
      </c>
      <c r="Q156" s="57" cm="1">
        <f t="array" ref="Q156">IF($B$12,INDEX(V$14:AE$14,B$11),"")</f>
        <v>100.49999999737008</v>
      </c>
      <c r="R156" s="122">
        <v>127</v>
      </c>
      <c r="U156" s="134">
        <v>138</v>
      </c>
      <c r="V156" s="71">
        <f t="shared" si="41"/>
        <v>0.99435082724443935</v>
      </c>
      <c r="W156" s="57" t="str">
        <f t="shared" si="42"/>
        <v/>
      </c>
      <c r="X156" s="57">
        <f t="shared" si="43"/>
        <v>1.38</v>
      </c>
      <c r="Y156" s="57">
        <f t="shared" si="44"/>
        <v>0.9663783118691659</v>
      </c>
      <c r="Z156" s="57">
        <v>0.97148968684397574</v>
      </c>
      <c r="AA156" s="57">
        <v>0.85657530329092069</v>
      </c>
      <c r="AB156" s="57">
        <v>0.99276949307734319</v>
      </c>
      <c r="AC156" s="57">
        <v>0.99972391342419498</v>
      </c>
      <c r="AD156" s="57">
        <v>0.97846083701579434</v>
      </c>
      <c r="AE156" s="122">
        <v>0.72962299605981518</v>
      </c>
    </row>
    <row r="157" spans="1:31" x14ac:dyDescent="0.3">
      <c r="A157" s="71" cm="1">
        <f t="array" ref="A157">INDEX(V145:AE145,B$11)</f>
        <v>0.96406968088707423</v>
      </c>
      <c r="B157" s="57">
        <f t="shared" si="39"/>
        <v>5.587900575853344E-3</v>
      </c>
      <c r="C157" s="57" cm="1">
        <f t="array" ref="C157">C156+INDEX(V$17:AE$17,B$11)</f>
        <v>127</v>
      </c>
      <c r="D157" s="57">
        <f t="shared" si="25"/>
        <v>2.7572607134551674E-4</v>
      </c>
      <c r="E157" s="122">
        <f t="shared" si="26"/>
        <v>5.1647575105562282E-13</v>
      </c>
      <c r="G157" s="71" t="str">
        <f t="shared" si="27"/>
        <v/>
      </c>
      <c r="H157" s="57" t="str">
        <f t="shared" si="40"/>
        <v/>
      </c>
      <c r="I157" s="57" t="str">
        <f t="shared" si="37"/>
        <v/>
      </c>
      <c r="J157" s="57" t="str">
        <f t="shared" si="38"/>
        <v/>
      </c>
      <c r="K157" s="122" t="e">
        <f t="shared" si="33"/>
        <v>#N/A</v>
      </c>
      <c r="L157" s="57" t="str">
        <f>IF(I157="","",AVERAGE(J$30:J157))</f>
        <v/>
      </c>
      <c r="M157" s="57" t="str">
        <f>IFERROR(_xlfn.STDEV.S(J$30:J157)/H157^0.5,"")</f>
        <v/>
      </c>
      <c r="N157" s="57" t="str">
        <f t="shared" si="32"/>
        <v/>
      </c>
      <c r="O157" s="57" t="str">
        <f t="shared" si="34"/>
        <v/>
      </c>
      <c r="P157" s="122" t="str">
        <f t="shared" si="35"/>
        <v/>
      </c>
      <c r="Q157" s="57" cm="1">
        <f t="array" ref="Q157">IF($B$12,INDEX(V$14:AE$14,B$11),"")</f>
        <v>100.49999999737008</v>
      </c>
      <c r="R157" s="122">
        <v>128</v>
      </c>
      <c r="U157" s="134">
        <v>139</v>
      </c>
      <c r="V157" s="71">
        <f t="shared" si="41"/>
        <v>0.99533881197628127</v>
      </c>
      <c r="W157" s="57" t="str">
        <f t="shared" si="42"/>
        <v/>
      </c>
      <c r="X157" s="57">
        <f t="shared" si="43"/>
        <v>1.39</v>
      </c>
      <c r="Y157" s="57">
        <f t="shared" si="44"/>
        <v>0.96708676122602455</v>
      </c>
      <c r="Z157" s="57">
        <v>0.97365176340483217</v>
      </c>
      <c r="AA157" s="57">
        <v>0.86862342491604205</v>
      </c>
      <c r="AB157" s="57">
        <v>0.99289368707882286</v>
      </c>
      <c r="AC157" s="57">
        <v>0.99973936603104974</v>
      </c>
      <c r="AD157" s="57">
        <v>0.97999934750617201</v>
      </c>
      <c r="AE157" s="122">
        <v>0.7369582927970556</v>
      </c>
    </row>
    <row r="158" spans="1:31" x14ac:dyDescent="0.3">
      <c r="A158" s="71" cm="1">
        <f t="array" ref="A158">INDEX(V146:AE146,B$11)</f>
        <v>0.9690259242932594</v>
      </c>
      <c r="B158" s="57">
        <f t="shared" si="39"/>
        <v>4.9562434061851679E-3</v>
      </c>
      <c r="C158" s="57" cm="1">
        <f t="array" ref="C158">C157+INDEX(V$17:AE$17,B$11)</f>
        <v>128</v>
      </c>
      <c r="D158" s="57">
        <f t="shared" ref="D158:D221" si="45">_xlfn.T.DIST((C158+B$26/2-B$17)/B$18,B$9-1,1)-_xlfn.T.DIST((C158-B$26/2-B$17)/B$18,B$9-1,1)</f>
        <v>2.0853026871636704E-4</v>
      </c>
      <c r="E158" s="122">
        <f t="shared" ref="E158:E221" si="46">_xlfn.T.DIST((C158+B$26/2-B$17)/B$19,B$9-1,1)-_xlfn.T.DIST((C158-B$26/2-B$17)/B$19,B$9-1,1)</f>
        <v>2.7400304247748863E-13</v>
      </c>
      <c r="G158" s="71" t="str">
        <f t="shared" ref="G158:G221" si="47">IF(J158&lt;&gt;"",0,"")</f>
        <v/>
      </c>
      <c r="H158" s="57" t="str">
        <f t="shared" si="40"/>
        <v/>
      </c>
      <c r="I158" s="57" t="str">
        <f t="shared" ref="I158:I189" si="48">IFERROR(( MOD(( MOD( MOD( 999999999999989, MOD( PM_Index*2499997 +$H158*1800451, 7450589 ) * 4658 + 7450581 ) * 383, 99991 ) * 7440893 + MOD( MOD( 999999999999989, MOD( PM_Index*2246527 +$H158*2399993, 7450987 ) * 7580 + 7560584 ) * 17669, 7440893 )) * 1343, 4294967296 ) + 0.5 ) / 4294967296,"")</f>
        <v/>
      </c>
      <c r="J158" s="57" t="str">
        <f t="shared" ref="J158:J189" si="49">IFERROR(VLOOKUP(I158,A$30:C$230,3),"")</f>
        <v/>
      </c>
      <c r="K158" s="122" t="e">
        <f t="shared" si="33"/>
        <v>#N/A</v>
      </c>
      <c r="L158" s="57" t="str">
        <f>IF(I158="","",AVERAGE(J$30:J158))</f>
        <v/>
      </c>
      <c r="M158" s="57" t="str">
        <f>IFERROR(_xlfn.STDEV.S(J$30:J158)/H158^0.5,"")</f>
        <v/>
      </c>
      <c r="N158" s="57" t="str">
        <f t="shared" si="32"/>
        <v/>
      </c>
      <c r="O158" s="57" t="str">
        <f t="shared" si="34"/>
        <v/>
      </c>
      <c r="P158" s="122" t="str">
        <f t="shared" si="35"/>
        <v/>
      </c>
      <c r="Q158" s="57" cm="1">
        <f t="array" ref="Q158">IF($B$12,INDEX(V$14:AE$14,B$11),"")</f>
        <v>100.49999999737008</v>
      </c>
      <c r="R158" s="122">
        <v>129</v>
      </c>
      <c r="U158" s="134">
        <v>140</v>
      </c>
      <c r="V158" s="71">
        <f t="shared" si="41"/>
        <v>0.99616961943241022</v>
      </c>
      <c r="W158" s="57" t="str">
        <f t="shared" si="42"/>
        <v/>
      </c>
      <c r="X158" s="57">
        <f t="shared" si="43"/>
        <v>1.4</v>
      </c>
      <c r="Y158" s="57">
        <f t="shared" si="44"/>
        <v>0.96777791451584749</v>
      </c>
      <c r="Z158" s="57">
        <v>0.97565473236170963</v>
      </c>
      <c r="AA158" s="57">
        <v>0.87988215921370871</v>
      </c>
      <c r="AB158" s="57">
        <v>0.99299556975029524</v>
      </c>
      <c r="AC158" s="57">
        <v>0.99974966776895291</v>
      </c>
      <c r="AD158" s="57">
        <v>0.98144124119800258</v>
      </c>
      <c r="AE158" s="122">
        <v>0.74437053865553693</v>
      </c>
    </row>
    <row r="159" spans="1:31" x14ac:dyDescent="0.3">
      <c r="A159" s="71" cm="1">
        <f t="array" ref="A159">INDEX(V147:AE147,B$11)</f>
        <v>0.9734024259789904</v>
      </c>
      <c r="B159" s="57">
        <f t="shared" ref="B159:B190" si="50">IF(B$12,A159-A158,"")</f>
        <v>4.3765016857310046E-3</v>
      </c>
      <c r="C159" s="57" cm="1">
        <f t="array" ref="C159">C158+INDEX(V$17:AE$17,B$11)</f>
        <v>129</v>
      </c>
      <c r="D159" s="57">
        <f t="shared" si="45"/>
        <v>1.5747495241036358E-4</v>
      </c>
      <c r="E159" s="122">
        <f t="shared" si="46"/>
        <v>1.482147737874584E-13</v>
      </c>
      <c r="G159" s="71" t="str">
        <f t="shared" si="47"/>
        <v/>
      </c>
      <c r="H159" s="57" t="str">
        <f t="shared" ref="H159:H190" si="51">IF(B$9&gt;H158,H158+1,"")</f>
        <v/>
      </c>
      <c r="I159" s="57" t="str">
        <f t="shared" si="48"/>
        <v/>
      </c>
      <c r="J159" s="57" t="str">
        <f t="shared" si="49"/>
        <v/>
      </c>
      <c r="K159" s="122" t="e">
        <f t="shared" si="33"/>
        <v>#N/A</v>
      </c>
      <c r="L159" s="57" t="str">
        <f>IF(I159="","",AVERAGE(J$30:J159))</f>
        <v/>
      </c>
      <c r="M159" s="57" t="str">
        <f>IFERROR(_xlfn.STDEV.S(J$30:J159)/H159^0.5,"")</f>
        <v/>
      </c>
      <c r="N159" s="57" t="str">
        <f t="shared" ref="N159:N222" si="52">IFERROR(TINV(0.1,H159-1)*M159,"")</f>
        <v/>
      </c>
      <c r="O159" s="57" t="str">
        <f t="shared" si="34"/>
        <v/>
      </c>
      <c r="P159" s="122" t="str">
        <f t="shared" si="35"/>
        <v/>
      </c>
      <c r="Q159" s="57" cm="1">
        <f t="array" ref="Q159">IF($B$12,INDEX(V$14:AE$14,B$11),"")</f>
        <v>100.49999999737008</v>
      </c>
      <c r="R159" s="122">
        <v>130</v>
      </c>
      <c r="U159" s="134">
        <v>141</v>
      </c>
      <c r="V159" s="71">
        <f t="shared" si="41"/>
        <v>0.99686515773929452</v>
      </c>
      <c r="W159" s="57" t="str">
        <f t="shared" si="42"/>
        <v/>
      </c>
      <c r="X159" s="57">
        <f t="shared" si="43"/>
        <v>1.41</v>
      </c>
      <c r="Y159" s="57">
        <f t="shared" si="44"/>
        <v>0.96845225252937073</v>
      </c>
      <c r="Z159" s="57">
        <v>0.97750960816794952</v>
      </c>
      <c r="AA159" s="57">
        <v>0.89029329862250539</v>
      </c>
      <c r="AB159" s="57">
        <v>0.99307824921926058</v>
      </c>
      <c r="AC159" s="57">
        <v>0.99975790915927543</v>
      </c>
      <c r="AD159" s="57">
        <v>0.98279855086407808</v>
      </c>
      <c r="AE159" s="122">
        <v>0.75181356416251477</v>
      </c>
    </row>
    <row r="160" spans="1:31" x14ac:dyDescent="0.3">
      <c r="A160" s="71" cm="1">
        <f t="array" ref="A160">INDEX(V148:AE148,B$11)</f>
        <v>0.97724986805182079</v>
      </c>
      <c r="B160" s="57">
        <f t="shared" si="50"/>
        <v>3.8474420728303871E-3</v>
      </c>
      <c r="C160" s="57" cm="1">
        <f t="array" ref="C160">C159+INDEX(V$17:AE$17,B$11)</f>
        <v>130</v>
      </c>
      <c r="D160" s="57">
        <f t="shared" si="45"/>
        <v>1.1878170758050643E-4</v>
      </c>
      <c r="E160" s="122">
        <f t="shared" si="46"/>
        <v>8.1379347705023974E-14</v>
      </c>
      <c r="G160" s="71" t="str">
        <f t="shared" si="47"/>
        <v/>
      </c>
      <c r="H160" s="57" t="str">
        <f t="shared" si="51"/>
        <v/>
      </c>
      <c r="I160" s="57" t="str">
        <f t="shared" si="48"/>
        <v/>
      </c>
      <c r="J160" s="57" t="str">
        <f t="shared" si="49"/>
        <v/>
      </c>
      <c r="K160" s="122" t="e">
        <f t="shared" ref="K160:K223" si="53">IF(J160="",NA(),J160)</f>
        <v>#N/A</v>
      </c>
      <c r="L160" s="57" t="str">
        <f>IF(I160="","",AVERAGE(J$30:J160))</f>
        <v/>
      </c>
      <c r="M160" s="57" t="str">
        <f>IFERROR(_xlfn.STDEV.S(J$30:J160)/H160^0.5,"")</f>
        <v/>
      </c>
      <c r="N160" s="57" t="str">
        <f t="shared" si="52"/>
        <v/>
      </c>
      <c r="O160" s="57" t="str">
        <f t="shared" ref="O160:O223" si="54">IFERROR(L160+N160,"")</f>
        <v/>
      </c>
      <c r="P160" s="122" t="str">
        <f t="shared" ref="P160:P223" si="55">IFERROR(L160-N160,"")</f>
        <v/>
      </c>
      <c r="Q160" s="57" cm="1">
        <f t="array" ref="Q160">IF($B$12,INDEX(V$14:AE$14,B$11),"")</f>
        <v>100.49999999737008</v>
      </c>
      <c r="R160" s="122">
        <v>131</v>
      </c>
      <c r="U160" s="134">
        <v>142</v>
      </c>
      <c r="V160" s="71">
        <f t="shared" si="41"/>
        <v>0.99744486966957202</v>
      </c>
      <c r="W160" s="57" t="str">
        <f t="shared" si="42"/>
        <v/>
      </c>
      <c r="X160" s="57">
        <f t="shared" si="43"/>
        <v>1.42</v>
      </c>
      <c r="Y160" s="57">
        <f t="shared" si="44"/>
        <v>0.96911024108386756</v>
      </c>
      <c r="Z160" s="57">
        <v>0.97922659976379134</v>
      </c>
      <c r="AA160" s="57">
        <v>0.89991336352815432</v>
      </c>
      <c r="AB160" s="57">
        <v>0.99314585235799713</v>
      </c>
      <c r="AC160" s="57">
        <v>0.99976924107096898</v>
      </c>
      <c r="AD160" s="57">
        <v>0.98408010161237391</v>
      </c>
      <c r="AE160" s="122">
        <v>0.75926574564088067</v>
      </c>
    </row>
    <row r="161" spans="1:31" x14ac:dyDescent="0.3">
      <c r="A161" s="71" cm="1">
        <f t="array" ref="A161">INDEX(V149:AE149,B$11)</f>
        <v>0.98061721291118142</v>
      </c>
      <c r="B161" s="57">
        <f t="shared" si="50"/>
        <v>3.3673448593606325E-3</v>
      </c>
      <c r="C161" s="57" cm="1">
        <f t="array" ref="C161">C160+INDEX(V$17:AE$17,B$11)</f>
        <v>131</v>
      </c>
      <c r="D161" s="57">
        <f t="shared" si="45"/>
        <v>8.9519479915423084E-5</v>
      </c>
      <c r="E161" s="122">
        <f t="shared" si="46"/>
        <v>4.5519144009631418E-14</v>
      </c>
      <c r="G161" s="71" t="str">
        <f t="shared" si="47"/>
        <v/>
      </c>
      <c r="H161" s="57" t="str">
        <f t="shared" si="51"/>
        <v/>
      </c>
      <c r="I161" s="57" t="str">
        <f t="shared" si="48"/>
        <v/>
      </c>
      <c r="J161" s="57" t="str">
        <f t="shared" si="49"/>
        <v/>
      </c>
      <c r="K161" s="122" t="e">
        <f t="shared" si="53"/>
        <v>#N/A</v>
      </c>
      <c r="L161" s="57" t="str">
        <f>IF(I161="","",AVERAGE(J$30:J161))</f>
        <v/>
      </c>
      <c r="M161" s="57" t="str">
        <f>IFERROR(_xlfn.STDEV.S(J$30:J161)/H161^0.5,"")</f>
        <v/>
      </c>
      <c r="N161" s="57" t="str">
        <f t="shared" si="52"/>
        <v/>
      </c>
      <c r="O161" s="57" t="str">
        <f t="shared" si="54"/>
        <v/>
      </c>
      <c r="P161" s="122" t="str">
        <f t="shared" si="55"/>
        <v/>
      </c>
      <c r="Q161" s="57" cm="1">
        <f t="array" ref="Q161">IF($B$12,INDEX(V$14:AE$14,B$11),"")</f>
        <v>100.49999999737008</v>
      </c>
      <c r="R161" s="122">
        <v>132</v>
      </c>
      <c r="U161" s="134">
        <v>143</v>
      </c>
      <c r="V161" s="71">
        <f t="shared" si="41"/>
        <v>0.99792590163640593</v>
      </c>
      <c r="W161" s="57" t="str">
        <f t="shared" si="42"/>
        <v/>
      </c>
      <c r="X161" s="57">
        <f t="shared" si="43"/>
        <v>1.43</v>
      </c>
      <c r="Y161" s="57">
        <f t="shared" si="44"/>
        <v>0.96975233153752216</v>
      </c>
      <c r="Z161" s="57">
        <v>0.98081537763716864</v>
      </c>
      <c r="AA161" s="57">
        <v>0.90881912042469593</v>
      </c>
      <c r="AB161" s="57">
        <v>0.99320338002894104</v>
      </c>
      <c r="AC161" s="57">
        <v>0.99978160315645281</v>
      </c>
      <c r="AD161" s="57">
        <v>0.98529172043199154</v>
      </c>
      <c r="AE161" s="122">
        <v>0.76669104362878782</v>
      </c>
    </row>
    <row r="162" spans="1:31" x14ac:dyDescent="0.3">
      <c r="A162" s="71" cm="1">
        <f t="array" ref="A162">INDEX(V150:AE150,B$11)</f>
        <v>0.98355130417725467</v>
      </c>
      <c r="B162" s="57">
        <f t="shared" si="50"/>
        <v>2.9340912660732466E-3</v>
      </c>
      <c r="C162" s="57" cm="1">
        <f t="array" ref="C162">C161+INDEX(V$17:AE$17,B$11)</f>
        <v>132</v>
      </c>
      <c r="D162" s="57">
        <f t="shared" si="45"/>
        <v>6.7427911408457497E-5</v>
      </c>
      <c r="E162" s="122">
        <f t="shared" si="46"/>
        <v>2.5868196473766147E-14</v>
      </c>
      <c r="G162" s="71" t="str">
        <f t="shared" si="47"/>
        <v/>
      </c>
      <c r="H162" s="57" t="str">
        <f t="shared" si="51"/>
        <v/>
      </c>
      <c r="I162" s="57" t="str">
        <f t="shared" si="48"/>
        <v/>
      </c>
      <c r="J162" s="57" t="str">
        <f t="shared" si="49"/>
        <v/>
      </c>
      <c r="K162" s="122" t="e">
        <f t="shared" si="53"/>
        <v>#N/A</v>
      </c>
      <c r="L162" s="57" t="str">
        <f>IF(I162="","",AVERAGE(J$30:J162))</f>
        <v/>
      </c>
      <c r="M162" s="57" t="str">
        <f>IFERROR(_xlfn.STDEV.S(J$30:J162)/H162^0.5,"")</f>
        <v/>
      </c>
      <c r="N162" s="57" t="str">
        <f t="shared" si="52"/>
        <v/>
      </c>
      <c r="O162" s="57" t="str">
        <f t="shared" si="54"/>
        <v/>
      </c>
      <c r="P162" s="122" t="str">
        <f t="shared" si="55"/>
        <v/>
      </c>
      <c r="Q162" s="57" cm="1">
        <f t="array" ref="Q162">IF($B$12,INDEX(V$14:AE$14,B$11),"")</f>
        <v>100.49999999737008</v>
      </c>
      <c r="R162" s="122">
        <v>133</v>
      </c>
      <c r="U162" s="134">
        <v>144</v>
      </c>
      <c r="V162" s="71">
        <f t="shared" si="41"/>
        <v>0.99832328177252683</v>
      </c>
      <c r="W162" s="57" t="str">
        <f t="shared" si="42"/>
        <v/>
      </c>
      <c r="X162" s="57">
        <f t="shared" si="43"/>
        <v>1.44</v>
      </c>
      <c r="Y162" s="57">
        <f t="shared" si="44"/>
        <v>0.9703789612846242</v>
      </c>
      <c r="Z162" s="57">
        <v>0.98228491358723169</v>
      </c>
      <c r="AA162" s="57">
        <v>0.91707594737024145</v>
      </c>
      <c r="AB162" s="57">
        <v>0.9932565295554362</v>
      </c>
      <c r="AC162" s="57">
        <v>0.99979396524193664</v>
      </c>
      <c r="AD162" s="57">
        <v>0.98643644573910161</v>
      </c>
      <c r="AE162" s="122">
        <v>0.77405887328564149</v>
      </c>
    </row>
    <row r="163" spans="1:31" x14ac:dyDescent="0.3">
      <c r="A163" s="71" cm="1">
        <f t="array" ref="A163">INDEX(V151:AE151,B$11)</f>
        <v>0.98609655248650141</v>
      </c>
      <c r="B163" s="57">
        <f t="shared" si="50"/>
        <v>2.5452483092467393E-3</v>
      </c>
      <c r="C163" s="57" cm="1">
        <f t="array" ref="C163">C162+INDEX(V$17:AE$17,B$11)</f>
        <v>133</v>
      </c>
      <c r="D163" s="57">
        <f t="shared" si="45"/>
        <v>5.0772763201534232E-5</v>
      </c>
      <c r="E163" s="122">
        <f t="shared" si="46"/>
        <v>1.4876988529977098E-14</v>
      </c>
      <c r="G163" s="71" t="str">
        <f t="shared" si="47"/>
        <v/>
      </c>
      <c r="H163" s="57" t="str">
        <f t="shared" si="51"/>
        <v/>
      </c>
      <c r="I163" s="57" t="str">
        <f t="shared" si="48"/>
        <v/>
      </c>
      <c r="J163" s="57" t="str">
        <f t="shared" si="49"/>
        <v/>
      </c>
      <c r="K163" s="122" t="e">
        <f t="shared" si="53"/>
        <v>#N/A</v>
      </c>
      <c r="L163" s="57" t="str">
        <f>IF(I163="","",AVERAGE(J$30:J163))</f>
        <v/>
      </c>
      <c r="M163" s="57" t="str">
        <f>IFERROR(_xlfn.STDEV.S(J$30:J163)/H163^0.5,"")</f>
        <v/>
      </c>
      <c r="N163" s="57" t="str">
        <f t="shared" si="52"/>
        <v/>
      </c>
      <c r="O163" s="57" t="str">
        <f t="shared" si="54"/>
        <v/>
      </c>
      <c r="P163" s="122" t="str">
        <f t="shared" si="55"/>
        <v/>
      </c>
      <c r="Q163" s="57" cm="1">
        <f t="array" ref="Q163">IF($B$12,INDEX(V$14:AE$14,B$11),"")</f>
        <v>100.49999999737008</v>
      </c>
      <c r="R163" s="122">
        <v>134</v>
      </c>
      <c r="U163" s="134">
        <v>145</v>
      </c>
      <c r="V163" s="71">
        <f t="shared" si="41"/>
        <v>0.9986501019683699</v>
      </c>
      <c r="W163" s="57" t="str">
        <f t="shared" si="42"/>
        <v/>
      </c>
      <c r="X163" s="57">
        <f t="shared" si="43"/>
        <v>1.45</v>
      </c>
      <c r="Y163" s="57">
        <f t="shared" si="44"/>
        <v>0.97099055423234559</v>
      </c>
      <c r="Z163" s="57">
        <v>0.98364380264087325</v>
      </c>
      <c r="AA163" s="57">
        <v>0.92465431879016013</v>
      </c>
      <c r="AB163" s="57">
        <v>0.99331147895541361</v>
      </c>
      <c r="AC163" s="57">
        <v>0.9998052971536302</v>
      </c>
      <c r="AD163" s="57">
        <v>0.98751538973909281</v>
      </c>
      <c r="AE163" s="122">
        <v>0.78134975382125416</v>
      </c>
    </row>
    <row r="164" spans="1:31" x14ac:dyDescent="0.3">
      <c r="A164" s="71" cm="1">
        <f t="array" ref="A164">INDEX(V152:AE152,B$11)</f>
        <v>0.98829470191944169</v>
      </c>
      <c r="B164" s="57">
        <f t="shared" si="50"/>
        <v>2.1981494329402773E-3</v>
      </c>
      <c r="C164" s="57" cm="1">
        <f t="array" ref="C164">C163+INDEX(V$17:AE$17,B$11)</f>
        <v>134</v>
      </c>
      <c r="D164" s="57">
        <f t="shared" si="45"/>
        <v>3.8229318535476509E-5</v>
      </c>
      <c r="E164" s="122">
        <f t="shared" si="46"/>
        <v>8.7707618945387367E-15</v>
      </c>
      <c r="G164" s="71" t="str">
        <f t="shared" si="47"/>
        <v/>
      </c>
      <c r="H164" s="57" t="str">
        <f t="shared" si="51"/>
        <v/>
      </c>
      <c r="I164" s="57" t="str">
        <f t="shared" si="48"/>
        <v/>
      </c>
      <c r="J164" s="57" t="str">
        <f t="shared" si="49"/>
        <v/>
      </c>
      <c r="K164" s="122" t="e">
        <f t="shared" si="53"/>
        <v>#N/A</v>
      </c>
      <c r="L164" s="57" t="str">
        <f>IF(I164="","",AVERAGE(J$30:J164))</f>
        <v/>
      </c>
      <c r="M164" s="57" t="str">
        <f>IFERROR(_xlfn.STDEV.S(J$30:J164)/H164^0.5,"")</f>
        <v/>
      </c>
      <c r="N164" s="57" t="str">
        <f t="shared" si="52"/>
        <v/>
      </c>
      <c r="O164" s="57" t="str">
        <f t="shared" si="54"/>
        <v/>
      </c>
      <c r="P164" s="122" t="str">
        <f t="shared" si="55"/>
        <v/>
      </c>
      <c r="Q164" s="57" cm="1">
        <f t="array" ref="Q164">IF($B$12,INDEX(V$14:AE$14,B$11),"")</f>
        <v>100.49999999737008</v>
      </c>
      <c r="R164" s="122">
        <v>135</v>
      </c>
      <c r="U164" s="134">
        <v>146</v>
      </c>
      <c r="V164" s="71">
        <f t="shared" si="41"/>
        <v>0.99891769951860676</v>
      </c>
      <c r="W164" s="57" t="str">
        <f t="shared" si="42"/>
        <v/>
      </c>
      <c r="X164" s="57">
        <f t="shared" si="43"/>
        <v>1.46</v>
      </c>
      <c r="Y164" s="57">
        <f t="shared" si="44"/>
        <v>0.9715875212598305</v>
      </c>
      <c r="Z164" s="57">
        <v>0.98490002486337136</v>
      </c>
      <c r="AA164" s="57">
        <v>0.93152344372805107</v>
      </c>
      <c r="AB164" s="57">
        <v>0.99337462747556249</v>
      </c>
      <c r="AC164" s="57">
        <v>0.9998145687177431</v>
      </c>
      <c r="AD164" s="57">
        <v>0.98852860078872118</v>
      </c>
      <c r="AE164" s="122">
        <v>0.78863030953806723</v>
      </c>
    </row>
    <row r="165" spans="1:31" x14ac:dyDescent="0.3">
      <c r="A165" s="71" cm="1">
        <f t="array" ref="A165">INDEX(V153:AE153,B$11)</f>
        <v>0.99018467137135469</v>
      </c>
      <c r="B165" s="57">
        <f t="shared" si="50"/>
        <v>1.8899694519129984E-3</v>
      </c>
      <c r="C165" s="57" cm="1">
        <f t="array" ref="C165">C164+INDEX(V$17:AE$17,B$11)</f>
        <v>135</v>
      </c>
      <c r="D165" s="57">
        <f t="shared" si="45"/>
        <v>2.8789501725023925E-5</v>
      </c>
      <c r="E165" s="122">
        <f t="shared" si="46"/>
        <v>5.1070259132757201E-15</v>
      </c>
      <c r="G165" s="71" t="str">
        <f t="shared" si="47"/>
        <v/>
      </c>
      <c r="H165" s="57" t="str">
        <f t="shared" si="51"/>
        <v/>
      </c>
      <c r="I165" s="57" t="str">
        <f t="shared" si="48"/>
        <v/>
      </c>
      <c r="J165" s="57" t="str">
        <f t="shared" si="49"/>
        <v/>
      </c>
      <c r="K165" s="122" t="e">
        <f t="shared" si="53"/>
        <v>#N/A</v>
      </c>
      <c r="L165" s="57" t="str">
        <f>IF(I165="","",AVERAGE(J$30:J165))</f>
        <v/>
      </c>
      <c r="M165" s="57" t="str">
        <f>IFERROR(_xlfn.STDEV.S(J$30:J165)/H165^0.5,"")</f>
        <v/>
      </c>
      <c r="N165" s="57" t="str">
        <f t="shared" si="52"/>
        <v/>
      </c>
      <c r="O165" s="57" t="str">
        <f t="shared" si="54"/>
        <v/>
      </c>
      <c r="P165" s="122" t="str">
        <f t="shared" si="55"/>
        <v/>
      </c>
      <c r="Q165" s="57" cm="1">
        <f t="array" ref="Q165">IF($B$12,INDEX(V$14:AE$14,B$11),"")</f>
        <v>100.49999999737008</v>
      </c>
      <c r="R165" s="122">
        <v>136</v>
      </c>
      <c r="U165" s="134">
        <v>147</v>
      </c>
      <c r="V165" s="71">
        <f t="shared" si="41"/>
        <v>0.99913583479090196</v>
      </c>
      <c r="W165" s="57" t="str">
        <f t="shared" si="42"/>
        <v/>
      </c>
      <c r="X165" s="57">
        <f t="shared" si="43"/>
        <v>1.47</v>
      </c>
      <c r="Y165" s="57">
        <f t="shared" si="44"/>
        <v>0.97217026066029899</v>
      </c>
      <c r="Z165" s="57">
        <v>0.98606125716991178</v>
      </c>
      <c r="AA165" s="57">
        <v>0.93768606384441555</v>
      </c>
      <c r="AB165" s="57">
        <v>0.9934522869635567</v>
      </c>
      <c r="AC165" s="57">
        <v>0.999823840281856</v>
      </c>
      <c r="AD165" s="57">
        <v>0.98947593381771859</v>
      </c>
      <c r="AE165" s="122">
        <v>0.79596658031481704</v>
      </c>
    </row>
    <row r="166" spans="1:31" x14ac:dyDescent="0.3">
      <c r="A166" s="71" cm="1">
        <f t="array" ref="A166">INDEX(V154:AE154,B$11)</f>
        <v>0.99180246407540384</v>
      </c>
      <c r="B166" s="57">
        <f t="shared" si="50"/>
        <v>1.6177927040491591E-3</v>
      </c>
      <c r="C166" s="57" cm="1">
        <f t="array" ref="C166">C165+INDEX(V$17:AE$17,B$11)</f>
        <v>136</v>
      </c>
      <c r="D166" s="57">
        <f t="shared" si="45"/>
        <v>2.16886570943986E-5</v>
      </c>
      <c r="E166" s="122">
        <f t="shared" si="46"/>
        <v>3.1086244689504383E-15</v>
      </c>
      <c r="G166" s="71" t="str">
        <f t="shared" si="47"/>
        <v/>
      </c>
      <c r="H166" s="57" t="str">
        <f t="shared" si="51"/>
        <v/>
      </c>
      <c r="I166" s="57" t="str">
        <f t="shared" si="48"/>
        <v/>
      </c>
      <c r="J166" s="57" t="str">
        <f t="shared" si="49"/>
        <v/>
      </c>
      <c r="K166" s="122" t="e">
        <f t="shared" si="53"/>
        <v>#N/A</v>
      </c>
      <c r="L166" s="57" t="str">
        <f>IF(I166="","",AVERAGE(J$30:J166))</f>
        <v/>
      </c>
      <c r="M166" s="57" t="str">
        <f>IFERROR(_xlfn.STDEV.S(J$30:J166)/H166^0.5,"")</f>
        <v/>
      </c>
      <c r="N166" s="57" t="str">
        <f t="shared" si="52"/>
        <v/>
      </c>
      <c r="O166" s="57" t="str">
        <f t="shared" si="54"/>
        <v/>
      </c>
      <c r="P166" s="122" t="str">
        <f t="shared" si="55"/>
        <v/>
      </c>
      <c r="Q166" s="57" cm="1">
        <f t="array" ref="Q166">IF($B$12,INDEX(V$14:AE$14,B$11),"")</f>
        <v>100.49999999737008</v>
      </c>
      <c r="R166" s="122">
        <v>137</v>
      </c>
      <c r="U166" s="134">
        <v>148</v>
      </c>
      <c r="V166" s="71">
        <f t="shared" si="41"/>
        <v>0.99931286206208414</v>
      </c>
      <c r="W166" s="57" t="str">
        <f t="shared" si="42"/>
        <v/>
      </c>
      <c r="X166" s="57">
        <f t="shared" si="43"/>
        <v>1.48</v>
      </c>
      <c r="Y166" s="57">
        <f t="shared" si="44"/>
        <v>0.97273915856683513</v>
      </c>
      <c r="Z166" s="57">
        <v>0.98713466400766781</v>
      </c>
      <c r="AA166" s="57">
        <v>0.94322717061479855</v>
      </c>
      <c r="AB166" s="57">
        <v>0.99355033500321011</v>
      </c>
      <c r="AC166" s="57">
        <v>0.9998331118459689</v>
      </c>
      <c r="AD166" s="57">
        <v>0.9903579207504013</v>
      </c>
      <c r="AE166" s="122">
        <v>0.80341973583269233</v>
      </c>
    </row>
    <row r="167" spans="1:31" x14ac:dyDescent="0.3">
      <c r="A167" s="71" cm="1">
        <f t="array" ref="A167">INDEX(V155:AE155,B$11)</f>
        <v>0.99318113772982386</v>
      </c>
      <c r="B167" s="57">
        <f t="shared" si="50"/>
        <v>1.3786736544200151E-3</v>
      </c>
      <c r="C167" s="57" cm="1">
        <f t="array" ref="C167">C166+INDEX(V$17:AE$17,B$11)</f>
        <v>137</v>
      </c>
      <c r="D167" s="57">
        <f t="shared" si="45"/>
        <v>1.6348336779992145E-5</v>
      </c>
      <c r="E167" s="122">
        <f t="shared" si="46"/>
        <v>1.8873791418627661E-15</v>
      </c>
      <c r="G167" s="71" t="str">
        <f t="shared" si="47"/>
        <v/>
      </c>
      <c r="H167" s="57" t="str">
        <f t="shared" si="51"/>
        <v/>
      </c>
      <c r="I167" s="57" t="str">
        <f t="shared" si="48"/>
        <v/>
      </c>
      <c r="J167" s="57" t="str">
        <f t="shared" si="49"/>
        <v/>
      </c>
      <c r="K167" s="122" t="e">
        <f t="shared" si="53"/>
        <v>#N/A</v>
      </c>
      <c r="L167" s="57" t="str">
        <f>IF(I167="","",AVERAGE(J$30:J167))</f>
        <v/>
      </c>
      <c r="M167" s="57" t="str">
        <f>IFERROR(_xlfn.STDEV.S(J$30:J167)/H167^0.5,"")</f>
        <v/>
      </c>
      <c r="N167" s="57" t="str">
        <f t="shared" si="52"/>
        <v/>
      </c>
      <c r="O167" s="57" t="str">
        <f t="shared" si="54"/>
        <v/>
      </c>
      <c r="P167" s="122" t="str">
        <f t="shared" si="55"/>
        <v/>
      </c>
      <c r="Q167" s="57" cm="1">
        <f t="array" ref="Q167">IF($B$12,INDEX(V$14:AE$14,B$11),"")</f>
        <v>100.49999999737008</v>
      </c>
      <c r="R167" s="122">
        <v>138</v>
      </c>
      <c r="U167" s="134">
        <v>149</v>
      </c>
      <c r="V167" s="71">
        <f t="shared" si="41"/>
        <v>0.99945589134753288</v>
      </c>
      <c r="W167" s="57" t="str">
        <f t="shared" si="42"/>
        <v/>
      </c>
      <c r="X167" s="57">
        <f t="shared" si="43"/>
        <v>1.49</v>
      </c>
      <c r="Y167" s="57">
        <f t="shared" si="44"/>
        <v>0.97329458936250468</v>
      </c>
      <c r="Z167" s="57">
        <v>0.98812708357657109</v>
      </c>
      <c r="AA167" s="57">
        <v>0.94825621956229611</v>
      </c>
      <c r="AB167" s="57">
        <v>0.99367384073744003</v>
      </c>
      <c r="AC167" s="57">
        <v>0.99984032306250115</v>
      </c>
      <c r="AD167" s="57">
        <v>0.99117568991107674</v>
      </c>
      <c r="AE167" s="122">
        <v>0.81098646435736144</v>
      </c>
    </row>
    <row r="168" spans="1:31" x14ac:dyDescent="0.3">
      <c r="A168" s="71" cm="1">
        <f t="array" ref="A168">INDEX(V156:AE156,B$11)</f>
        <v>0.99435082724443935</v>
      </c>
      <c r="B168" s="57">
        <f t="shared" si="50"/>
        <v>1.1696895146154906E-3</v>
      </c>
      <c r="C168" s="57" cm="1">
        <f t="array" ref="C168">C167+INDEX(V$17:AE$17,B$11)</f>
        <v>138</v>
      </c>
      <c r="D168" s="57">
        <f t="shared" si="45"/>
        <v>1.2331934801657063E-5</v>
      </c>
      <c r="E168" s="122">
        <f t="shared" si="46"/>
        <v>1.1102230246251565E-15</v>
      </c>
      <c r="G168" s="71" t="str">
        <f t="shared" si="47"/>
        <v/>
      </c>
      <c r="H168" s="57" t="str">
        <f t="shared" si="51"/>
        <v/>
      </c>
      <c r="I168" s="57" t="str">
        <f t="shared" si="48"/>
        <v/>
      </c>
      <c r="J168" s="57" t="str">
        <f t="shared" si="49"/>
        <v/>
      </c>
      <c r="K168" s="122" t="e">
        <f t="shared" si="53"/>
        <v>#N/A</v>
      </c>
      <c r="L168" s="57" t="str">
        <f>IF(I168="","",AVERAGE(J$30:J168))</f>
        <v/>
      </c>
      <c r="M168" s="57" t="str">
        <f>IFERROR(_xlfn.STDEV.S(J$30:J168)/H168^0.5,"")</f>
        <v/>
      </c>
      <c r="N168" s="57" t="str">
        <f t="shared" si="52"/>
        <v/>
      </c>
      <c r="O168" s="57" t="str">
        <f t="shared" si="54"/>
        <v/>
      </c>
      <c r="P168" s="122" t="str">
        <f t="shared" si="55"/>
        <v/>
      </c>
      <c r="Q168" s="57" cm="1">
        <f t="array" ref="Q168">IF($B$12,INDEX(V$14:AE$14,B$11),"")</f>
        <v>100.49999999737008</v>
      </c>
      <c r="R168" s="122">
        <v>139</v>
      </c>
      <c r="U168" s="134">
        <v>150</v>
      </c>
      <c r="V168" s="71">
        <f t="shared" si="41"/>
        <v>0.99957093966680322</v>
      </c>
      <c r="W168" s="57" t="str">
        <f t="shared" si="42"/>
        <v/>
      </c>
      <c r="X168" s="57">
        <f t="shared" si="43"/>
        <v>1.5</v>
      </c>
      <c r="Y168" s="57">
        <f t="shared" si="44"/>
        <v>0.97383691607541734</v>
      </c>
      <c r="Z168" s="57">
        <v>0.98904482139853422</v>
      </c>
      <c r="AA168" s="57">
        <v>0.95289426554289525</v>
      </c>
      <c r="AB168" s="57">
        <v>0.99382667430391614</v>
      </c>
      <c r="AC168" s="57">
        <v>0.99984547393145273</v>
      </c>
      <c r="AD168" s="57">
        <v>0.99193088542944996</v>
      </c>
      <c r="AE168" s="122">
        <v>0.81864923317765548</v>
      </c>
    </row>
    <row r="169" spans="1:31" x14ac:dyDescent="0.3">
      <c r="A169" s="71" cm="1">
        <f t="array" ref="A169">INDEX(V157:AE157,B$11)</f>
        <v>0.99533881197628127</v>
      </c>
      <c r="B169" s="57">
        <f t="shared" si="50"/>
        <v>9.8798473184191771E-4</v>
      </c>
      <c r="C169" s="57" cm="1">
        <f t="array" ref="C169">C168+INDEX(V$17:AE$17,B$11)</f>
        <v>139</v>
      </c>
      <c r="D169" s="57">
        <f t="shared" si="45"/>
        <v>9.3105049469022205E-6</v>
      </c>
      <c r="E169" s="122">
        <f t="shared" si="46"/>
        <v>0</v>
      </c>
      <c r="G169" s="71" t="str">
        <f t="shared" si="47"/>
        <v/>
      </c>
      <c r="H169" s="57" t="str">
        <f t="shared" si="51"/>
        <v/>
      </c>
      <c r="I169" s="57" t="str">
        <f t="shared" si="48"/>
        <v/>
      </c>
      <c r="J169" s="57" t="str">
        <f t="shared" si="49"/>
        <v/>
      </c>
      <c r="K169" s="122" t="e">
        <f t="shared" si="53"/>
        <v>#N/A</v>
      </c>
      <c r="L169" s="57" t="str">
        <f>IF(I169="","",AVERAGE(J$30:J169))</f>
        <v/>
      </c>
      <c r="M169" s="57" t="str">
        <f>IFERROR(_xlfn.STDEV.S(J$30:J169)/H169^0.5,"")</f>
        <v/>
      </c>
      <c r="N169" s="57" t="str">
        <f t="shared" si="52"/>
        <v/>
      </c>
      <c r="O169" s="57" t="str">
        <f t="shared" si="54"/>
        <v/>
      </c>
      <c r="P169" s="122" t="str">
        <f t="shared" si="55"/>
        <v/>
      </c>
      <c r="Q169" s="57" cm="1">
        <f t="array" ref="Q169">IF($B$12,INDEX(V$14:AE$14,B$11),"")</f>
        <v>100.49999999737008</v>
      </c>
      <c r="R169" s="122">
        <v>140</v>
      </c>
      <c r="U169" s="134">
        <v>151</v>
      </c>
      <c r="V169" s="71">
        <f t="shared" si="41"/>
        <v>0.99966307073432314</v>
      </c>
      <c r="W169" s="57" t="str">
        <f t="shared" si="42"/>
        <v/>
      </c>
      <c r="X169" s="57">
        <f t="shared" si="43"/>
        <v>1.51</v>
      </c>
      <c r="Y169" s="57">
        <f t="shared" si="44"/>
        <v>0.9743664907593278</v>
      </c>
      <c r="Z169" s="57">
        <v>0.98989384808679692</v>
      </c>
      <c r="AA169" s="57">
        <v>0.9572229256807544</v>
      </c>
      <c r="AB169" s="57">
        <v>0.99401111353948779</v>
      </c>
      <c r="AC169" s="57">
        <v>0.99985165497419459</v>
      </c>
      <c r="AD169" s="57">
        <v>0.99262568335954227</v>
      </c>
      <c r="AE169" s="122">
        <v>0.82638330169003604</v>
      </c>
    </row>
    <row r="170" spans="1:31" x14ac:dyDescent="0.3">
      <c r="A170" s="71" cm="1">
        <f t="array" ref="A170">INDEX(V158:AE158,B$11)</f>
        <v>0.99616961943241022</v>
      </c>
      <c r="B170" s="57">
        <f t="shared" si="50"/>
        <v>8.308074561289569E-4</v>
      </c>
      <c r="C170" s="57" cm="1">
        <f t="array" ref="C170">C169+INDEX(V$17:AE$17,B$11)</f>
        <v>140</v>
      </c>
      <c r="D170" s="57">
        <f t="shared" si="45"/>
        <v>7.0365699350594113E-6</v>
      </c>
      <c r="E170" s="122">
        <f t="shared" si="46"/>
        <v>0</v>
      </c>
      <c r="G170" s="71" t="str">
        <f t="shared" si="47"/>
        <v/>
      </c>
      <c r="H170" s="57" t="str">
        <f t="shared" si="51"/>
        <v/>
      </c>
      <c r="I170" s="57" t="str">
        <f t="shared" si="48"/>
        <v/>
      </c>
      <c r="J170" s="57" t="str">
        <f t="shared" si="49"/>
        <v/>
      </c>
      <c r="K170" s="122" t="e">
        <f t="shared" si="53"/>
        <v>#N/A</v>
      </c>
      <c r="L170" s="57" t="str">
        <f>IF(I170="","",AVERAGE(J$30:J170))</f>
        <v/>
      </c>
      <c r="M170" s="57" t="str">
        <f>IFERROR(_xlfn.STDEV.S(J$30:J170)/H170^0.5,"")</f>
        <v/>
      </c>
      <c r="N170" s="57" t="str">
        <f t="shared" si="52"/>
        <v/>
      </c>
      <c r="O170" s="57" t="str">
        <f t="shared" si="54"/>
        <v/>
      </c>
      <c r="P170" s="122" t="str">
        <f t="shared" si="55"/>
        <v/>
      </c>
      <c r="Q170" s="57" cm="1">
        <f t="array" ref="Q170">IF($B$12,INDEX(V$14:AE$14,B$11),"")</f>
        <v>100.49999999737008</v>
      </c>
      <c r="R170" s="122">
        <v>141</v>
      </c>
      <c r="U170" s="134">
        <v>152</v>
      </c>
      <c r="V170" s="71">
        <f t="shared" si="41"/>
        <v>0.9997365225344047</v>
      </c>
      <c r="W170" s="57" t="str">
        <f t="shared" si="42"/>
        <v/>
      </c>
      <c r="X170" s="57">
        <f t="shared" si="43"/>
        <v>1.52</v>
      </c>
      <c r="Y170" s="57">
        <f t="shared" si="44"/>
        <v>0.97488365486034112</v>
      </c>
      <c r="Z170" s="57">
        <v>0.99067962034301471</v>
      </c>
      <c r="AA170" s="57">
        <v>0.961284590265165</v>
      </c>
      <c r="AB170" s="57">
        <v>0.99422751896509554</v>
      </c>
      <c r="AC170" s="57">
        <v>0.99985783601693645</v>
      </c>
      <c r="AD170" s="57">
        <v>0.99326280779860987</v>
      </c>
      <c r="AE170" s="122">
        <v>0.8341797087310171</v>
      </c>
    </row>
    <row r="171" spans="1:31" x14ac:dyDescent="0.3">
      <c r="A171" s="71" cm="1">
        <f t="array" ref="A171">INDEX(V159:AE159,B$11)</f>
        <v>0.99686515773929452</v>
      </c>
      <c r="B171" s="57">
        <f t="shared" si="50"/>
        <v>6.955383068842913E-4</v>
      </c>
      <c r="C171" s="57" cm="1">
        <f t="array" ref="C171">C170+INDEX(V$17:AE$17,B$11)</f>
        <v>141</v>
      </c>
      <c r="D171" s="57">
        <f t="shared" si="45"/>
        <v>5.3241477135923532E-6</v>
      </c>
      <c r="E171" s="122">
        <f t="shared" si="46"/>
        <v>0</v>
      </c>
      <c r="G171" s="71" t="str">
        <f t="shared" si="47"/>
        <v/>
      </c>
      <c r="H171" s="57" t="str">
        <f t="shared" si="51"/>
        <v/>
      </c>
      <c r="I171" s="57" t="str">
        <f t="shared" si="48"/>
        <v/>
      </c>
      <c r="J171" s="57" t="str">
        <f t="shared" si="49"/>
        <v/>
      </c>
      <c r="K171" s="122" t="e">
        <f t="shared" si="53"/>
        <v>#N/A</v>
      </c>
      <c r="L171" s="57" t="str">
        <f>IF(I171="","",AVERAGE(J$30:J171))</f>
        <v/>
      </c>
      <c r="M171" s="57" t="str">
        <f>IFERROR(_xlfn.STDEV.S(J$30:J171)/H171^0.5,"")</f>
        <v/>
      </c>
      <c r="N171" s="57" t="str">
        <f t="shared" si="52"/>
        <v/>
      </c>
      <c r="O171" s="57" t="str">
        <f t="shared" si="54"/>
        <v/>
      </c>
      <c r="P171" s="122" t="str">
        <f t="shared" si="55"/>
        <v/>
      </c>
      <c r="Q171" s="57" cm="1">
        <f t="array" ref="Q171">IF($B$12,INDEX(V$14:AE$14,B$11),"")</f>
        <v>100.49999999737008</v>
      </c>
      <c r="R171" s="122">
        <v>142</v>
      </c>
      <c r="U171" s="134">
        <v>153</v>
      </c>
      <c r="V171" s="71">
        <f t="shared" si="41"/>
        <v>0.99979482263429487</v>
      </c>
      <c r="W171" s="57" t="str">
        <f t="shared" si="42"/>
        <v/>
      </c>
      <c r="X171" s="57">
        <f t="shared" si="43"/>
        <v>1.53</v>
      </c>
      <c r="Y171" s="57">
        <f t="shared" si="44"/>
        <v>0.97538873957026628</v>
      </c>
      <c r="Z171" s="57">
        <v>0.99140721665301357</v>
      </c>
      <c r="AA171" s="57">
        <v>0.9650655509936199</v>
      </c>
      <c r="AB171" s="57">
        <v>0.9944741480628615</v>
      </c>
      <c r="AC171" s="57">
        <v>0.99986298688588804</v>
      </c>
      <c r="AD171" s="57">
        <v>0.99384561148173767</v>
      </c>
      <c r="AE171" s="122">
        <v>0.84198215481695626</v>
      </c>
    </row>
    <row r="172" spans="1:31" x14ac:dyDescent="0.3">
      <c r="A172" s="71" cm="1">
        <f t="array" ref="A172">INDEX(V160:AE160,B$11)</f>
        <v>0.99744486966957202</v>
      </c>
      <c r="B172" s="57">
        <f t="shared" si="50"/>
        <v>5.7971193027750445E-4</v>
      </c>
      <c r="C172" s="57" cm="1">
        <f t="array" ref="C172">C171+INDEX(V$17:AE$17,B$11)</f>
        <v>142</v>
      </c>
      <c r="D172" s="57">
        <f t="shared" si="45"/>
        <v>4.0335795705725985E-6</v>
      </c>
      <c r="E172" s="122">
        <f t="shared" si="46"/>
        <v>0</v>
      </c>
      <c r="G172" s="71" t="str">
        <f t="shared" si="47"/>
        <v/>
      </c>
      <c r="H172" s="57" t="str">
        <f t="shared" si="51"/>
        <v/>
      </c>
      <c r="I172" s="57" t="str">
        <f t="shared" si="48"/>
        <v/>
      </c>
      <c r="J172" s="57" t="str">
        <f t="shared" si="49"/>
        <v/>
      </c>
      <c r="K172" s="122" t="e">
        <f t="shared" si="53"/>
        <v>#N/A</v>
      </c>
      <c r="L172" s="57" t="str">
        <f>IF(I172="","",AVERAGE(J$30:J172))</f>
        <v/>
      </c>
      <c r="M172" s="57" t="str">
        <f>IFERROR(_xlfn.STDEV.S(J$30:J172)/H172^0.5,"")</f>
        <v/>
      </c>
      <c r="N172" s="57" t="str">
        <f t="shared" si="52"/>
        <v/>
      </c>
      <c r="O172" s="57" t="str">
        <f t="shared" si="54"/>
        <v/>
      </c>
      <c r="P172" s="122" t="str">
        <f t="shared" si="55"/>
        <v/>
      </c>
      <c r="Q172" s="57" cm="1">
        <f t="array" ref="Q172">IF($B$12,INDEX(V$14:AE$14,B$11),"")</f>
        <v>100.49999999737008</v>
      </c>
      <c r="R172" s="122">
        <v>143</v>
      </c>
      <c r="U172" s="134">
        <v>154</v>
      </c>
      <c r="V172" s="71">
        <f t="shared" si="41"/>
        <v>0.99984089140984245</v>
      </c>
      <c r="W172" s="57" t="str">
        <f t="shared" si="42"/>
        <v/>
      </c>
      <c r="X172" s="57">
        <f t="shared" si="43"/>
        <v>1.54</v>
      </c>
      <c r="Y172" s="57">
        <f t="shared" si="44"/>
        <v>0.97588206616714113</v>
      </c>
      <c r="Z172" s="57">
        <v>0.99208117416316988</v>
      </c>
      <c r="AA172" s="57">
        <v>0.96853438421883342</v>
      </c>
      <c r="AB172" s="57">
        <v>0.99474717985706251</v>
      </c>
      <c r="AC172" s="57">
        <v>0.9998691679286299</v>
      </c>
      <c r="AD172" s="57">
        <v>0.99437815637643212</v>
      </c>
      <c r="AE172" s="122">
        <v>0.84973375604050561</v>
      </c>
    </row>
    <row r="173" spans="1:31" x14ac:dyDescent="0.3">
      <c r="A173" s="71" cm="1">
        <f t="array" ref="A173">INDEX(V161:AE161,B$11)</f>
        <v>0.99792590163640593</v>
      </c>
      <c r="B173" s="57">
        <f t="shared" si="50"/>
        <v>4.8103196683391136E-4</v>
      </c>
      <c r="C173" s="57" cm="1">
        <f t="array" ref="C173">C172+INDEX(V$17:AE$17,B$11)</f>
        <v>143</v>
      </c>
      <c r="D173" s="57">
        <f t="shared" si="45"/>
        <v>3.0600441754957686E-6</v>
      </c>
      <c r="E173" s="122">
        <f t="shared" si="46"/>
        <v>0</v>
      </c>
      <c r="G173" s="71" t="str">
        <f t="shared" si="47"/>
        <v/>
      </c>
      <c r="H173" s="57" t="str">
        <f t="shared" si="51"/>
        <v/>
      </c>
      <c r="I173" s="57" t="str">
        <f t="shared" si="48"/>
        <v/>
      </c>
      <c r="J173" s="57" t="str">
        <f t="shared" si="49"/>
        <v/>
      </c>
      <c r="K173" s="122" t="e">
        <f t="shared" si="53"/>
        <v>#N/A</v>
      </c>
      <c r="L173" s="57" t="str">
        <f>IF(I173="","",AVERAGE(J$30:J173))</f>
        <v/>
      </c>
      <c r="M173" s="57" t="str">
        <f>IFERROR(_xlfn.STDEV.S(J$30:J173)/H173^0.5,"")</f>
        <v/>
      </c>
      <c r="N173" s="57" t="str">
        <f t="shared" si="52"/>
        <v/>
      </c>
      <c r="O173" s="57" t="str">
        <f t="shared" si="54"/>
        <v/>
      </c>
      <c r="P173" s="122" t="str">
        <f t="shared" si="55"/>
        <v/>
      </c>
      <c r="Q173" s="57" cm="1">
        <f t="array" ref="Q173">IF($B$12,INDEX(V$14:AE$14,B$11),"")</f>
        <v>100.49999999737008</v>
      </c>
      <c r="R173" s="122">
        <v>144</v>
      </c>
      <c r="U173" s="134">
        <v>155</v>
      </c>
      <c r="V173" s="71">
        <f t="shared" si="41"/>
        <v>0.99987713361003483</v>
      </c>
      <c r="W173" s="57" t="str">
        <f t="shared" si="42"/>
        <v/>
      </c>
      <c r="X173" s="57">
        <f t="shared" si="43"/>
        <v>1.55</v>
      </c>
      <c r="Y173" s="57">
        <f t="shared" si="44"/>
        <v>0.97636394634342683</v>
      </c>
      <c r="Z173" s="57">
        <v>0.99270569366761519</v>
      </c>
      <c r="AA173" s="57">
        <v>0.97165692463301823</v>
      </c>
      <c r="AB173" s="57">
        <v>0.9950409416053283</v>
      </c>
      <c r="AC173" s="57">
        <v>0.99987431879758149</v>
      </c>
      <c r="AD173" s="57">
        <v>0.99486515726640601</v>
      </c>
      <c r="AE173" s="122">
        <v>0.85739048581584143</v>
      </c>
    </row>
    <row r="174" spans="1:31" x14ac:dyDescent="0.3">
      <c r="A174" s="71" cm="1">
        <f t="array" ref="A174">INDEX(V162:AE162,B$11)</f>
        <v>0.99832328177252683</v>
      </c>
      <c r="B174" s="57">
        <f t="shared" si="50"/>
        <v>3.9738013612089507E-4</v>
      </c>
      <c r="C174" s="57" cm="1">
        <f t="array" ref="C174">C173+INDEX(V$17:AE$17,B$11)</f>
        <v>144</v>
      </c>
      <c r="D174" s="57">
        <f t="shared" si="45"/>
        <v>2.3248862741631626E-6</v>
      </c>
      <c r="E174" s="122">
        <f t="shared" si="46"/>
        <v>0</v>
      </c>
      <c r="G174" s="71" t="str">
        <f t="shared" si="47"/>
        <v/>
      </c>
      <c r="H174" s="57" t="str">
        <f t="shared" si="51"/>
        <v/>
      </c>
      <c r="I174" s="57" t="str">
        <f t="shared" si="48"/>
        <v/>
      </c>
      <c r="J174" s="57" t="str">
        <f t="shared" si="49"/>
        <v/>
      </c>
      <c r="K174" s="122" t="e">
        <f t="shared" si="53"/>
        <v>#N/A</v>
      </c>
      <c r="L174" s="57" t="str">
        <f>IF(I174="","",AVERAGE(J$30:J174))</f>
        <v/>
      </c>
      <c r="M174" s="57" t="str">
        <f>IFERROR(_xlfn.STDEV.S(J$30:J174)/H174^0.5,"")</f>
        <v/>
      </c>
      <c r="N174" s="57" t="str">
        <f t="shared" si="52"/>
        <v/>
      </c>
      <c r="O174" s="57" t="str">
        <f t="shared" si="54"/>
        <v/>
      </c>
      <c r="P174" s="122" t="str">
        <f t="shared" si="55"/>
        <v/>
      </c>
      <c r="Q174" s="57" cm="1">
        <f t="array" ref="Q174">IF($B$12,INDEX(V$14:AE$14,B$11),"")</f>
        <v>100.49999999737008</v>
      </c>
      <c r="R174" s="122">
        <v>145</v>
      </c>
      <c r="U174" s="134">
        <v>156</v>
      </c>
      <c r="V174" s="71">
        <f t="shared" si="41"/>
        <v>0.99990551887519563</v>
      </c>
      <c r="W174" s="57" t="str">
        <f t="shared" si="42"/>
        <v/>
      </c>
      <c r="X174" s="57">
        <f t="shared" si="43"/>
        <v>1.56</v>
      </c>
      <c r="Y174" s="57">
        <f t="shared" si="44"/>
        <v>0.97683468252235273</v>
      </c>
      <c r="Z174" s="57">
        <v>0.99328462517251725</v>
      </c>
      <c r="AA174" s="57">
        <v>0.97443317223617421</v>
      </c>
      <c r="AB174" s="57">
        <v>0.99534832940640416</v>
      </c>
      <c r="AC174" s="57">
        <v>0.99988049984032334</v>
      </c>
      <c r="AD174" s="57">
        <v>0.99531192533536328</v>
      </c>
      <c r="AE174" s="122">
        <v>0.86496559108029125</v>
      </c>
    </row>
    <row r="175" spans="1:31" x14ac:dyDescent="0.3">
      <c r="A175" s="71" cm="1">
        <f t="array" ref="A175">INDEX(V163:AE163,B$11)</f>
        <v>0.9986501019683699</v>
      </c>
      <c r="B175" s="57">
        <f t="shared" si="50"/>
        <v>3.2682019584306943E-4</v>
      </c>
      <c r="C175" s="57" cm="1">
        <f t="array" ref="C175">C174+INDEX(V$17:AE$17,B$11)</f>
        <v>145</v>
      </c>
      <c r="D175" s="57">
        <f t="shared" si="45"/>
        <v>1.7690852742724417E-6</v>
      </c>
      <c r="E175" s="122">
        <f t="shared" si="46"/>
        <v>0</v>
      </c>
      <c r="G175" s="71" t="str">
        <f t="shared" si="47"/>
        <v/>
      </c>
      <c r="H175" s="57" t="str">
        <f t="shared" si="51"/>
        <v/>
      </c>
      <c r="I175" s="57" t="str">
        <f t="shared" si="48"/>
        <v/>
      </c>
      <c r="J175" s="57" t="str">
        <f t="shared" si="49"/>
        <v/>
      </c>
      <c r="K175" s="122" t="e">
        <f t="shared" si="53"/>
        <v>#N/A</v>
      </c>
      <c r="L175" s="57" t="str">
        <f>IF(I175="","",AVERAGE(J$30:J175))</f>
        <v/>
      </c>
      <c r="M175" s="57" t="str">
        <f>IFERROR(_xlfn.STDEV.S(J$30:J175)/H175^0.5,"")</f>
        <v/>
      </c>
      <c r="N175" s="57" t="str">
        <f t="shared" si="52"/>
        <v/>
      </c>
      <c r="O175" s="57" t="str">
        <f t="shared" si="54"/>
        <v/>
      </c>
      <c r="P175" s="122" t="str">
        <f t="shared" si="55"/>
        <v/>
      </c>
      <c r="Q175" s="57" cm="1">
        <f t="array" ref="Q175">IF($B$12,INDEX(V$14:AE$14,B$11),"")</f>
        <v>100.49999999737008</v>
      </c>
      <c r="R175" s="122">
        <v>146</v>
      </c>
      <c r="U175" s="134">
        <v>157</v>
      </c>
      <c r="V175" s="71">
        <f t="shared" si="41"/>
        <v>0.99992765195607491</v>
      </c>
      <c r="W175" s="57" t="str">
        <f t="shared" si="42"/>
        <v/>
      </c>
      <c r="X175" s="57">
        <f t="shared" si="43"/>
        <v>1.57</v>
      </c>
      <c r="Y175" s="57">
        <f t="shared" si="44"/>
        <v>0.97729456816287053</v>
      </c>
      <c r="Z175" s="57">
        <v>0.99382158482540151</v>
      </c>
      <c r="AA175" s="57">
        <v>0.97689771413001214</v>
      </c>
      <c r="AB175" s="57">
        <v>0.9956614145308238</v>
      </c>
      <c r="AC175" s="57">
        <v>0.9998866808830652</v>
      </c>
      <c r="AD175" s="57">
        <v>0.99572357028052438</v>
      </c>
      <c r="AE175" s="122">
        <v>0.87247972147145381</v>
      </c>
    </row>
    <row r="176" spans="1:31" x14ac:dyDescent="0.3">
      <c r="A176" s="71" cm="1">
        <f t="array" ref="A176">INDEX(V164:AE164,B$11)</f>
        <v>0.99891769951860676</v>
      </c>
      <c r="B176" s="57">
        <f t="shared" si="50"/>
        <v>2.6759755023686438E-4</v>
      </c>
      <c r="C176" s="57" cm="1">
        <f t="array" ref="C176">C175+INDEX(V$17:AE$17,B$11)</f>
        <v>146</v>
      </c>
      <c r="D176" s="57">
        <f t="shared" si="45"/>
        <v>1.3483447318662911E-6</v>
      </c>
      <c r="E176" s="122">
        <f t="shared" si="46"/>
        <v>0</v>
      </c>
      <c r="G176" s="71" t="str">
        <f t="shared" si="47"/>
        <v/>
      </c>
      <c r="H176" s="57" t="str">
        <f t="shared" si="51"/>
        <v/>
      </c>
      <c r="I176" s="57" t="str">
        <f t="shared" si="48"/>
        <v/>
      </c>
      <c r="J176" s="57" t="str">
        <f t="shared" si="49"/>
        <v/>
      </c>
      <c r="K176" s="122" t="e">
        <f t="shared" si="53"/>
        <v>#N/A</v>
      </c>
      <c r="L176" s="57" t="str">
        <f>IF(I176="","",AVERAGE(J$30:J176))</f>
        <v/>
      </c>
      <c r="M176" s="57" t="str">
        <f>IFERROR(_xlfn.STDEV.S(J$30:J176)/H176^0.5,"")</f>
        <v/>
      </c>
      <c r="N176" s="57" t="str">
        <f t="shared" si="52"/>
        <v/>
      </c>
      <c r="O176" s="57" t="str">
        <f t="shared" si="54"/>
        <v/>
      </c>
      <c r="P176" s="122" t="str">
        <f t="shared" si="55"/>
        <v/>
      </c>
      <c r="Q176" s="57" cm="1">
        <f t="array" ref="Q176">IF($B$12,INDEX(V$14:AE$14,B$11),"")</f>
        <v>100.49999999737008</v>
      </c>
      <c r="R176" s="122">
        <v>147</v>
      </c>
      <c r="U176" s="134">
        <v>158</v>
      </c>
      <c r="V176" s="71">
        <f t="shared" si="41"/>
        <v>0.99994483346497276</v>
      </c>
      <c r="W176" s="57" t="str">
        <f t="shared" si="42"/>
        <v/>
      </c>
      <c r="X176" s="57">
        <f t="shared" si="43"/>
        <v>1.58</v>
      </c>
      <c r="Y176" s="57">
        <f t="shared" si="44"/>
        <v>0.97774388805365942</v>
      </c>
      <c r="Z176" s="57">
        <v>0.99431988562370177</v>
      </c>
      <c r="AA176" s="57">
        <v>0.97912605142680242</v>
      </c>
      <c r="AB176" s="57">
        <v>0.99597220816229737</v>
      </c>
      <c r="AC176" s="57">
        <v>0.99989080157822652</v>
      </c>
      <c r="AD176" s="57">
        <v>0.99610420242615183</v>
      </c>
      <c r="AE176" s="122">
        <v>0.8799622929825125</v>
      </c>
    </row>
    <row r="177" spans="1:31" x14ac:dyDescent="0.3">
      <c r="A177" s="71" cm="1">
        <f t="array" ref="A177">INDEX(V165:AE165,B$11)</f>
        <v>0.99913583479090196</v>
      </c>
      <c r="B177" s="57">
        <f t="shared" si="50"/>
        <v>2.1813527229519458E-4</v>
      </c>
      <c r="C177" s="57" cm="1">
        <f t="array" ref="C177">C176+INDEX(V$17:AE$17,B$11)</f>
        <v>147</v>
      </c>
      <c r="D177" s="57">
        <f t="shared" si="45"/>
        <v>1.0294058412352314E-6</v>
      </c>
      <c r="E177" s="122">
        <f t="shared" si="46"/>
        <v>0</v>
      </c>
      <c r="G177" s="71" t="str">
        <f t="shared" si="47"/>
        <v/>
      </c>
      <c r="H177" s="57" t="str">
        <f t="shared" si="51"/>
        <v/>
      </c>
      <c r="I177" s="57" t="str">
        <f t="shared" si="48"/>
        <v/>
      </c>
      <c r="J177" s="57" t="str">
        <f t="shared" si="49"/>
        <v/>
      </c>
      <c r="K177" s="122" t="e">
        <f t="shared" si="53"/>
        <v>#N/A</v>
      </c>
      <c r="L177" s="57" t="str">
        <f>IF(I177="","",AVERAGE(J$30:J177))</f>
        <v/>
      </c>
      <c r="M177" s="57" t="str">
        <f>IFERROR(_xlfn.STDEV.S(J$30:J177)/H177^0.5,"")</f>
        <v/>
      </c>
      <c r="N177" s="57" t="str">
        <f t="shared" si="52"/>
        <v/>
      </c>
      <c r="O177" s="57" t="str">
        <f t="shared" si="54"/>
        <v/>
      </c>
      <c r="P177" s="122" t="str">
        <f t="shared" si="55"/>
        <v/>
      </c>
      <c r="Q177" s="57" cm="1">
        <f t="array" ref="Q177">IF($B$12,INDEX(V$14:AE$14,B$11),"")</f>
        <v>100.49999999737008</v>
      </c>
      <c r="R177" s="122">
        <v>148</v>
      </c>
      <c r="U177" s="134">
        <v>159</v>
      </c>
      <c r="V177" s="71">
        <f t="shared" si="41"/>
        <v>0.99995811203310991</v>
      </c>
      <c r="W177" s="57" t="str">
        <f t="shared" si="42"/>
        <v/>
      </c>
      <c r="X177" s="57">
        <f t="shared" si="43"/>
        <v>1.59</v>
      </c>
      <c r="Y177" s="57">
        <f t="shared" si="44"/>
        <v>0.97818291859660522</v>
      </c>
      <c r="Z177" s="57">
        <v>0.99478258505263106</v>
      </c>
      <c r="AA177" s="57">
        <v>0.98119516151754715</v>
      </c>
      <c r="AB177" s="57">
        <v>0.99627346164495034</v>
      </c>
      <c r="AC177" s="57">
        <v>0.99989492227338783</v>
      </c>
      <c r="AD177" s="57">
        <v>0.99645658616679877</v>
      </c>
      <c r="AE177" s="122">
        <v>0.88738642212300833</v>
      </c>
    </row>
    <row r="178" spans="1:31" x14ac:dyDescent="0.3">
      <c r="A178" s="71" cm="1">
        <f t="array" ref="A178">INDEX(V166:AE166,B$11)</f>
        <v>0.99931286206208414</v>
      </c>
      <c r="B178" s="57">
        <f t="shared" si="50"/>
        <v>1.7702727118218409E-4</v>
      </c>
      <c r="C178" s="57" cm="1">
        <f t="array" ref="C178">C177+INDEX(V$17:AE$17,B$11)</f>
        <v>148</v>
      </c>
      <c r="D178" s="57">
        <f t="shared" si="45"/>
        <v>7.8728287800089447E-7</v>
      </c>
      <c r="E178" s="122">
        <f t="shared" si="46"/>
        <v>0</v>
      </c>
      <c r="G178" s="71" t="str">
        <f t="shared" si="47"/>
        <v/>
      </c>
      <c r="H178" s="57" t="str">
        <f t="shared" si="51"/>
        <v/>
      </c>
      <c r="I178" s="57" t="str">
        <f t="shared" si="48"/>
        <v/>
      </c>
      <c r="J178" s="57" t="str">
        <f t="shared" si="49"/>
        <v/>
      </c>
      <c r="K178" s="122" t="e">
        <f t="shared" si="53"/>
        <v>#N/A</v>
      </c>
      <c r="L178" s="57" t="str">
        <f>IF(I178="","",AVERAGE(J$30:J178))</f>
        <v/>
      </c>
      <c r="M178" s="57" t="str">
        <f>IFERROR(_xlfn.STDEV.S(J$30:J178)/H178^0.5,"")</f>
        <v/>
      </c>
      <c r="N178" s="57" t="str">
        <f t="shared" si="52"/>
        <v/>
      </c>
      <c r="O178" s="57" t="str">
        <f t="shared" si="54"/>
        <v/>
      </c>
      <c r="P178" s="122" t="str">
        <f t="shared" si="55"/>
        <v/>
      </c>
      <c r="Q178" s="57" cm="1">
        <f t="array" ref="Q178">IF($B$12,INDEX(V$14:AE$14,B$11),"")</f>
        <v>100.49999999737008</v>
      </c>
      <c r="R178" s="122">
        <v>149</v>
      </c>
      <c r="U178" s="134">
        <v>160</v>
      </c>
      <c r="V178" s="71">
        <f t="shared" si="41"/>
        <v>0.99996832875816688</v>
      </c>
      <c r="W178" s="57" t="str">
        <f t="shared" si="42"/>
        <v/>
      </c>
      <c r="X178" s="57">
        <f t="shared" si="43"/>
        <v>1.6</v>
      </c>
      <c r="Y178" s="57">
        <f t="shared" si="44"/>
        <v>0.97861192808015818</v>
      </c>
      <c r="Z178" s="57">
        <v>0.99521239558372643</v>
      </c>
      <c r="AA178" s="57">
        <v>0.98316536093327822</v>
      </c>
      <c r="AB178" s="57">
        <v>0.99655937933154637</v>
      </c>
      <c r="AC178" s="57">
        <v>0.99989801279475876</v>
      </c>
      <c r="AD178" s="57">
        <v>0.99678179341055695</v>
      </c>
      <c r="AE178" s="122">
        <v>0.89474256330574953</v>
      </c>
    </row>
    <row r="179" spans="1:31" x14ac:dyDescent="0.3">
      <c r="A179" s="71" cm="1">
        <f t="array" ref="A179">INDEX(V167:AE167,B$11)</f>
        <v>0.99945589134753288</v>
      </c>
      <c r="B179" s="57">
        <f t="shared" si="50"/>
        <v>1.4302928544873694E-4</v>
      </c>
      <c r="C179" s="57" cm="1">
        <f t="array" ref="C179">C178+INDEX(V$17:AE$17,B$11)</f>
        <v>149</v>
      </c>
      <c r="D179" s="57">
        <f t="shared" si="45"/>
        <v>6.0319165073874359E-7</v>
      </c>
      <c r="E179" s="122">
        <f t="shared" si="46"/>
        <v>0</v>
      </c>
      <c r="G179" s="71" t="str">
        <f t="shared" si="47"/>
        <v/>
      </c>
      <c r="H179" s="57" t="str">
        <f t="shared" si="51"/>
        <v/>
      </c>
      <c r="I179" s="57" t="str">
        <f t="shared" si="48"/>
        <v/>
      </c>
      <c r="J179" s="57" t="str">
        <f t="shared" si="49"/>
        <v/>
      </c>
      <c r="K179" s="122" t="e">
        <f t="shared" si="53"/>
        <v>#N/A</v>
      </c>
      <c r="L179" s="57" t="str">
        <f>IF(I179="","",AVERAGE(J$30:J179))</f>
        <v/>
      </c>
      <c r="M179" s="57" t="str">
        <f>IFERROR(_xlfn.STDEV.S(J$30:J179)/H179^0.5,"")</f>
        <v/>
      </c>
      <c r="N179" s="57" t="str">
        <f t="shared" si="52"/>
        <v/>
      </c>
      <c r="O179" s="57" t="str">
        <f t="shared" si="54"/>
        <v/>
      </c>
      <c r="P179" s="122" t="str">
        <f t="shared" si="55"/>
        <v/>
      </c>
      <c r="Q179" s="57" cm="1">
        <f t="array" ref="Q179">IF($B$12,INDEX(V$14:AE$14,B$11),"")</f>
        <v>100.49999999737008</v>
      </c>
      <c r="R179" s="122">
        <v>150</v>
      </c>
      <c r="U179" s="134">
        <v>161</v>
      </c>
      <c r="V179" s="71">
        <f t="shared" si="41"/>
        <v>0.99997615480928981</v>
      </c>
      <c r="W179" s="57" t="str">
        <f t="shared" si="42"/>
        <v/>
      </c>
      <c r="X179" s="57">
        <f t="shared" si="43"/>
        <v>1.61</v>
      </c>
      <c r="Y179" s="57">
        <f t="shared" ref="Y179:Y210" si="56">_xlfn.LOGNORM.DIST(C191,(LN(120)+LN(10))/2,(LN(120)-LN(10))/3.29,1)</f>
        <v>0.97903117694296027</v>
      </c>
      <c r="Z179" s="57">
        <v>0.99561179871702654</v>
      </c>
      <c r="AA179" s="57">
        <v>0.985059848339777</v>
      </c>
      <c r="AB179" s="57">
        <v>0.99682612112782776</v>
      </c>
      <c r="AC179" s="57">
        <v>0.99990110331612969</v>
      </c>
      <c r="AD179" s="57">
        <v>0.99707957431418703</v>
      </c>
      <c r="AE179" s="122">
        <v>0.90200733958251078</v>
      </c>
    </row>
    <row r="180" spans="1:31" x14ac:dyDescent="0.3">
      <c r="A180" s="71" cm="1">
        <f t="array" ref="A180">INDEX(V168:AE168,B$11)</f>
        <v>0.99957093966680322</v>
      </c>
      <c r="B180" s="57">
        <f t="shared" si="50"/>
        <v>1.1504831927033887E-4</v>
      </c>
      <c r="C180" s="57" cm="1">
        <f t="array" ref="C180">C179+INDEX(V$17:AE$17,B$11)</f>
        <v>150</v>
      </c>
      <c r="D180" s="57">
        <f t="shared" si="45"/>
        <v>4.6299801725879774E-7</v>
      </c>
      <c r="E180" s="122">
        <f t="shared" si="46"/>
        <v>0</v>
      </c>
      <c r="G180" s="71" t="str">
        <f t="shared" si="47"/>
        <v/>
      </c>
      <c r="H180" s="57" t="str">
        <f t="shared" si="51"/>
        <v/>
      </c>
      <c r="I180" s="57" t="str">
        <f t="shared" si="48"/>
        <v/>
      </c>
      <c r="J180" s="57" t="str">
        <f t="shared" si="49"/>
        <v/>
      </c>
      <c r="K180" s="122" t="e">
        <f t="shared" si="53"/>
        <v>#N/A</v>
      </c>
      <c r="L180" s="57" t="str">
        <f>IF(I180="","",AVERAGE(J$30:J180))</f>
        <v/>
      </c>
      <c r="M180" s="57" t="str">
        <f>IFERROR(_xlfn.STDEV.S(J$30:J180)/H180^0.5,"")</f>
        <v/>
      </c>
      <c r="N180" s="57" t="str">
        <f t="shared" si="52"/>
        <v/>
      </c>
      <c r="O180" s="57" t="str">
        <f t="shared" si="54"/>
        <v/>
      </c>
      <c r="P180" s="122" t="str">
        <f t="shared" si="55"/>
        <v/>
      </c>
      <c r="Q180" s="57" cm="1">
        <f t="array" ref="Q180">IF($B$12,INDEX(V$14:AE$14,B$11),"")</f>
        <v>100.49999999737008</v>
      </c>
      <c r="R180" s="122">
        <v>151</v>
      </c>
      <c r="U180" s="134">
        <v>162</v>
      </c>
      <c r="V180" s="71">
        <f t="shared" si="41"/>
        <v>0.99998212302029876</v>
      </c>
      <c r="W180" s="57" t="str">
        <f t="shared" si="42"/>
        <v/>
      </c>
      <c r="X180" s="57">
        <f t="shared" si="43"/>
        <v>1.62</v>
      </c>
      <c r="Y180" s="57">
        <f t="shared" si="56"/>
        <v>0.97944091802811273</v>
      </c>
      <c r="Z180" s="57">
        <v>0.99598294826175593</v>
      </c>
      <c r="AA180" s="57">
        <v>0.98688178719146835</v>
      </c>
      <c r="AB180" s="57">
        <v>0.99707206468956322</v>
      </c>
      <c r="AC180" s="57">
        <v>0.99990522401129101</v>
      </c>
      <c r="AD180" s="57">
        <v>0.99734872801824781</v>
      </c>
      <c r="AE180" s="122">
        <v>0.90914217898872074</v>
      </c>
    </row>
    <row r="181" spans="1:31" x14ac:dyDescent="0.3">
      <c r="A181" s="71" cm="1">
        <f t="array" ref="A181">INDEX(V169:AE169,B$11)</f>
        <v>0.99966307073432314</v>
      </c>
      <c r="B181" s="57">
        <f t="shared" si="50"/>
        <v>9.2131067519929388E-5</v>
      </c>
      <c r="C181" s="57" cm="1">
        <f t="array" ref="C181">C180+INDEX(V$17:AE$17,B$11)</f>
        <v>151</v>
      </c>
      <c r="D181" s="57">
        <f t="shared" si="45"/>
        <v>3.5605619186362958E-7</v>
      </c>
      <c r="E181" s="122">
        <f t="shared" si="46"/>
        <v>0</v>
      </c>
      <c r="G181" s="71" t="str">
        <f t="shared" si="47"/>
        <v/>
      </c>
      <c r="H181" s="57" t="str">
        <f t="shared" si="51"/>
        <v/>
      </c>
      <c r="I181" s="57" t="str">
        <f t="shared" si="48"/>
        <v/>
      </c>
      <c r="J181" s="57" t="str">
        <f t="shared" si="49"/>
        <v/>
      </c>
      <c r="K181" s="122" t="e">
        <f t="shared" si="53"/>
        <v>#N/A</v>
      </c>
      <c r="L181" s="57" t="str">
        <f>IF(I181="","",AVERAGE(J$30:J181))</f>
        <v/>
      </c>
      <c r="M181" s="57" t="str">
        <f>IFERROR(_xlfn.STDEV.S(J$30:J181)/H181^0.5,"")</f>
        <v/>
      </c>
      <c r="N181" s="57" t="str">
        <f t="shared" si="52"/>
        <v/>
      </c>
      <c r="O181" s="57" t="str">
        <f t="shared" si="54"/>
        <v/>
      </c>
      <c r="P181" s="122" t="str">
        <f t="shared" si="55"/>
        <v/>
      </c>
      <c r="Q181" s="57" cm="1">
        <f t="array" ref="Q181">IF($B$12,INDEX(V$14:AE$14,B$11),"")</f>
        <v>100.49999999737008</v>
      </c>
      <c r="R181" s="122">
        <v>152</v>
      </c>
      <c r="U181" s="134">
        <v>163</v>
      </c>
      <c r="V181" s="71">
        <f t="shared" si="41"/>
        <v>0.9999866542509841</v>
      </c>
      <c r="W181" s="57" t="str">
        <f t="shared" si="42"/>
        <v/>
      </c>
      <c r="X181" s="57">
        <f t="shared" si="43"/>
        <v>1.63</v>
      </c>
      <c r="Y181" s="57">
        <f t="shared" si="56"/>
        <v>0.9798413968284454</v>
      </c>
      <c r="Z181" s="57">
        <v>0.99632777138635653</v>
      </c>
      <c r="AA181" s="57">
        <v>0.98860354998637612</v>
      </c>
      <c r="AB181" s="57">
        <v>0.99729779722889045</v>
      </c>
      <c r="AC181" s="57">
        <v>0.99990934470645232</v>
      </c>
      <c r="AD181" s="57">
        <v>0.99758798112816338</v>
      </c>
      <c r="AE181" s="122">
        <v>0.91607889875872273</v>
      </c>
    </row>
    <row r="182" spans="1:31" x14ac:dyDescent="0.3">
      <c r="A182" s="71" cm="1">
        <f t="array" ref="A182">INDEX(V170:AE170,B$11)</f>
        <v>0.9997365225344047</v>
      </c>
      <c r="B182" s="57">
        <f t="shared" si="50"/>
        <v>7.3451800081558716E-5</v>
      </c>
      <c r="C182" s="57" cm="1">
        <f t="array" ref="C182">C181+INDEX(V$17:AE$17,B$11)</f>
        <v>152</v>
      </c>
      <c r="D182" s="57">
        <f t="shared" si="45"/>
        <v>2.7433892291206519E-7</v>
      </c>
      <c r="E182" s="122">
        <f t="shared" si="46"/>
        <v>0</v>
      </c>
      <c r="G182" s="71" t="str">
        <f t="shared" si="47"/>
        <v/>
      </c>
      <c r="H182" s="57" t="str">
        <f t="shared" si="51"/>
        <v/>
      </c>
      <c r="I182" s="57" t="str">
        <f t="shared" si="48"/>
        <v/>
      </c>
      <c r="J182" s="57" t="str">
        <f t="shared" si="49"/>
        <v/>
      </c>
      <c r="K182" s="122" t="e">
        <f t="shared" si="53"/>
        <v>#N/A</v>
      </c>
      <c r="L182" s="57" t="str">
        <f>IF(I182="","",AVERAGE(J$30:J182))</f>
        <v/>
      </c>
      <c r="M182" s="57" t="str">
        <f>IFERROR(_xlfn.STDEV.S(J$30:J182)/H182^0.5,"")</f>
        <v/>
      </c>
      <c r="N182" s="57" t="str">
        <f t="shared" si="52"/>
        <v/>
      </c>
      <c r="O182" s="57" t="str">
        <f t="shared" si="54"/>
        <v/>
      </c>
      <c r="P182" s="122" t="str">
        <f t="shared" si="55"/>
        <v/>
      </c>
      <c r="Q182" s="57" cm="1">
        <f t="array" ref="Q182">IF($B$12,INDEX(V$14:AE$14,B$11),"")</f>
        <v>100.49999999737008</v>
      </c>
      <c r="R182" s="122">
        <v>153</v>
      </c>
      <c r="U182" s="134">
        <v>164</v>
      </c>
      <c r="V182" s="71">
        <f t="shared" si="41"/>
        <v>0.99999007923611449</v>
      </c>
      <c r="W182" s="57" t="str">
        <f t="shared" si="42"/>
        <v/>
      </c>
      <c r="X182" s="57">
        <f t="shared" si="43"/>
        <v>1.64</v>
      </c>
      <c r="Y182" s="57">
        <f t="shared" si="56"/>
        <v>0.98023285172312746</v>
      </c>
      <c r="Z182" s="57">
        <v>0.99664795562634012</v>
      </c>
      <c r="AA182" s="57">
        <v>0.99017641952635915</v>
      </c>
      <c r="AB182" s="57">
        <v>0.997505806886541</v>
      </c>
      <c r="AC182" s="57">
        <v>0.99991346540161363</v>
      </c>
      <c r="AD182" s="57">
        <v>0.99779686619529251</v>
      </c>
      <c r="AE182" s="122">
        <v>0.92274503035301891</v>
      </c>
    </row>
    <row r="183" spans="1:31" x14ac:dyDescent="0.3">
      <c r="A183" s="71" cm="1">
        <f t="array" ref="A183">INDEX(V171:AE171,B$11)</f>
        <v>0.99979482263429487</v>
      </c>
      <c r="B183" s="57">
        <f t="shared" si="50"/>
        <v>5.8300099890162826E-5</v>
      </c>
      <c r="C183" s="57" cm="1">
        <f t="array" ref="C183">C182+INDEX(V$17:AE$17,B$11)</f>
        <v>153</v>
      </c>
      <c r="D183" s="57">
        <f t="shared" si="45"/>
        <v>2.1178609110883428E-7</v>
      </c>
      <c r="E183" s="122">
        <f t="shared" si="46"/>
        <v>0</v>
      </c>
      <c r="G183" s="71" t="str">
        <f t="shared" si="47"/>
        <v/>
      </c>
      <c r="H183" s="57" t="str">
        <f t="shared" si="51"/>
        <v/>
      </c>
      <c r="I183" s="57" t="str">
        <f t="shared" si="48"/>
        <v/>
      </c>
      <c r="J183" s="57" t="str">
        <f t="shared" si="49"/>
        <v/>
      </c>
      <c r="K183" s="122" t="e">
        <f t="shared" si="53"/>
        <v>#N/A</v>
      </c>
      <c r="L183" s="57" t="str">
        <f>IF(I183="","",AVERAGE(J$30:J183))</f>
        <v/>
      </c>
      <c r="M183" s="57" t="str">
        <f>IFERROR(_xlfn.STDEV.S(J$30:J183)/H183^0.5,"")</f>
        <v/>
      </c>
      <c r="N183" s="57" t="str">
        <f t="shared" si="52"/>
        <v/>
      </c>
      <c r="O183" s="57" t="str">
        <f t="shared" si="54"/>
        <v/>
      </c>
      <c r="P183" s="122" t="str">
        <f t="shared" si="55"/>
        <v/>
      </c>
      <c r="Q183" s="57" cm="1">
        <f t="array" ref="Q183">IF($B$12,INDEX(V$14:AE$14,B$11),"")</f>
        <v>100.49999999737008</v>
      </c>
      <c r="R183" s="122">
        <v>154</v>
      </c>
      <c r="U183" s="134">
        <v>165</v>
      </c>
      <c r="V183" s="71">
        <f t="shared" si="41"/>
        <v>0.9999926565761631</v>
      </c>
      <c r="W183" s="57" t="str">
        <f t="shared" si="42"/>
        <v/>
      </c>
      <c r="X183" s="57">
        <f t="shared" si="43"/>
        <v>1.65</v>
      </c>
      <c r="Y183" s="57">
        <f t="shared" si="56"/>
        <v>0.98061551420595205</v>
      </c>
      <c r="Z183" s="57">
        <v>0.99694505859575078</v>
      </c>
      <c r="AA183" s="57">
        <v>0.99154239914696396</v>
      </c>
      <c r="AB183" s="57">
        <v>0.99769990098214167</v>
      </c>
      <c r="AC183" s="57">
        <v>0.99991758609677495</v>
      </c>
      <c r="AD183" s="57">
        <v>0.99797592320341066</v>
      </c>
      <c r="AE183" s="122">
        <v>0.92905505310268566</v>
      </c>
    </row>
    <row r="184" spans="1:31" x14ac:dyDescent="0.3">
      <c r="A184" s="71" cm="1">
        <f t="array" ref="A184">INDEX(V172:AE172,B$11)</f>
        <v>0.99984089140984245</v>
      </c>
      <c r="B184" s="57">
        <f t="shared" si="50"/>
        <v>4.606877554758082E-5</v>
      </c>
      <c r="C184" s="57" cm="1">
        <f t="array" ref="C184">C183+INDEX(V$17:AE$17,B$11)</f>
        <v>154</v>
      </c>
      <c r="D184" s="57">
        <f t="shared" si="45"/>
        <v>1.6381669565301848E-7</v>
      </c>
      <c r="E184" s="122">
        <f t="shared" si="46"/>
        <v>0</v>
      </c>
      <c r="G184" s="71" t="str">
        <f t="shared" si="47"/>
        <v/>
      </c>
      <c r="H184" s="57" t="str">
        <f t="shared" si="51"/>
        <v/>
      </c>
      <c r="I184" s="57" t="str">
        <f t="shared" si="48"/>
        <v/>
      </c>
      <c r="J184" s="57" t="str">
        <f t="shared" si="49"/>
        <v/>
      </c>
      <c r="K184" s="122" t="e">
        <f t="shared" si="53"/>
        <v>#N/A</v>
      </c>
      <c r="L184" s="57" t="str">
        <f>IF(I184="","",AVERAGE(J$30:J184))</f>
        <v/>
      </c>
      <c r="M184" s="57" t="str">
        <f>IFERROR(_xlfn.STDEV.S(J$30:J184)/H184^0.5,"")</f>
        <v/>
      </c>
      <c r="N184" s="57" t="str">
        <f t="shared" si="52"/>
        <v/>
      </c>
      <c r="O184" s="57" t="str">
        <f t="shared" si="54"/>
        <v/>
      </c>
      <c r="P184" s="122" t="str">
        <f t="shared" si="55"/>
        <v/>
      </c>
      <c r="Q184" s="57" cm="1">
        <f t="array" ref="Q184">IF($B$12,INDEX(V$14:AE$14,B$11),"")</f>
        <v>100.49999999737008</v>
      </c>
      <c r="R184" s="122">
        <v>155</v>
      </c>
      <c r="U184" s="134">
        <v>166</v>
      </c>
      <c r="V184" s="71">
        <f t="shared" si="41"/>
        <v>0.99999458745609227</v>
      </c>
      <c r="W184" s="57" t="str">
        <f t="shared" si="42"/>
        <v/>
      </c>
      <c r="X184" s="57">
        <f t="shared" si="43"/>
        <v>1.66</v>
      </c>
      <c r="Y184" s="57">
        <f t="shared" si="56"/>
        <v>0.98098960910561062</v>
      </c>
      <c r="Z184" s="57">
        <v>0.99722044447000213</v>
      </c>
      <c r="AA184" s="57">
        <v>0.99268187543075692</v>
      </c>
      <c r="AB184" s="57">
        <v>0.99788447404745639</v>
      </c>
      <c r="AC184" s="57">
        <v>0.99992170679193626</v>
      </c>
      <c r="AD184" s="57">
        <v>0.9981269010551943</v>
      </c>
      <c r="AE184" s="122">
        <v>0.93496922619574041</v>
      </c>
    </row>
    <row r="185" spans="1:31" x14ac:dyDescent="0.3">
      <c r="A185" s="71" cm="1">
        <f t="array" ref="A185">INDEX(V173:AE173,B$11)</f>
        <v>0.99987713361003483</v>
      </c>
      <c r="B185" s="57">
        <f t="shared" si="50"/>
        <v>3.6242200192382334E-5</v>
      </c>
      <c r="C185" s="57" cm="1">
        <f t="array" ref="C185">C184+INDEX(V$17:AE$17,B$11)</f>
        <v>155</v>
      </c>
      <c r="D185" s="57">
        <f t="shared" si="45"/>
        <v>1.2696304951820281E-7</v>
      </c>
      <c r="E185" s="122">
        <f t="shared" si="46"/>
        <v>0</v>
      </c>
      <c r="G185" s="71" t="str">
        <f t="shared" si="47"/>
        <v/>
      </c>
      <c r="H185" s="57" t="str">
        <f t="shared" si="51"/>
        <v/>
      </c>
      <c r="I185" s="57" t="str">
        <f t="shared" si="48"/>
        <v/>
      </c>
      <c r="J185" s="57" t="str">
        <f t="shared" si="49"/>
        <v/>
      </c>
      <c r="K185" s="122" t="e">
        <f t="shared" si="53"/>
        <v>#N/A</v>
      </c>
      <c r="L185" s="57" t="str">
        <f>IF(I185="","",AVERAGE(J$30:J185))</f>
        <v/>
      </c>
      <c r="M185" s="57" t="str">
        <f>IFERROR(_xlfn.STDEV.S(J$30:J185)/H185^0.5,"")</f>
        <v/>
      </c>
      <c r="N185" s="57" t="str">
        <f t="shared" si="52"/>
        <v/>
      </c>
      <c r="O185" s="57" t="str">
        <f t="shared" si="54"/>
        <v/>
      </c>
      <c r="P185" s="122" t="str">
        <f t="shared" si="55"/>
        <v/>
      </c>
      <c r="Q185" s="57" cm="1">
        <f t="array" ref="Q185">IF($B$12,INDEX(V$14:AE$14,B$11),"")</f>
        <v>100.49999999737008</v>
      </c>
      <c r="R185" s="122">
        <v>156</v>
      </c>
      <c r="U185" s="134">
        <v>167</v>
      </c>
      <c r="V185" s="71">
        <f t="shared" si="41"/>
        <v>0.99999602761139661</v>
      </c>
      <c r="W185" s="57" t="str">
        <f t="shared" si="42"/>
        <v/>
      </c>
      <c r="X185" s="57">
        <f t="shared" si="43"/>
        <v>1.67</v>
      </c>
      <c r="Y185" s="57">
        <f t="shared" si="56"/>
        <v>0.98135535479825786</v>
      </c>
      <c r="Z185" s="57">
        <v>0.99747536626947431</v>
      </c>
      <c r="AA185" s="57">
        <v>0.99362374126148434</v>
      </c>
      <c r="AB185" s="57">
        <v>0.99806374854743696</v>
      </c>
      <c r="AC185" s="57">
        <v>0.9999289180084685</v>
      </c>
      <c r="AD185" s="57">
        <v>0.99825248355060314</v>
      </c>
      <c r="AE185" s="122">
        <v>0.9404349514986764</v>
      </c>
    </row>
    <row r="186" spans="1:31" x14ac:dyDescent="0.3">
      <c r="A186" s="71" cm="1">
        <f t="array" ref="A186">INDEX(V174:AE174,B$11)</f>
        <v>0.99990551887519563</v>
      </c>
      <c r="B186" s="57">
        <f t="shared" si="50"/>
        <v>2.8385265160801865E-5</v>
      </c>
      <c r="C186" s="57" cm="1">
        <f t="array" ref="C186">C185+INDEX(V$17:AE$17,B$11)</f>
        <v>156</v>
      </c>
      <c r="D186" s="57">
        <f t="shared" si="45"/>
        <v>9.8596390385452537E-8</v>
      </c>
      <c r="E186" s="122">
        <f t="shared" si="46"/>
        <v>0</v>
      </c>
      <c r="G186" s="71" t="str">
        <f t="shared" si="47"/>
        <v/>
      </c>
      <c r="H186" s="57" t="str">
        <f t="shared" si="51"/>
        <v/>
      </c>
      <c r="I186" s="57" t="str">
        <f t="shared" si="48"/>
        <v/>
      </c>
      <c r="J186" s="57" t="str">
        <f t="shared" si="49"/>
        <v/>
      </c>
      <c r="K186" s="122" t="e">
        <f t="shared" si="53"/>
        <v>#N/A</v>
      </c>
      <c r="L186" s="57" t="str">
        <f>IF(I186="","",AVERAGE(J$30:J186))</f>
        <v/>
      </c>
      <c r="M186" s="57" t="str">
        <f>IFERROR(_xlfn.STDEV.S(J$30:J186)/H186^0.5,"")</f>
        <v/>
      </c>
      <c r="N186" s="57" t="str">
        <f t="shared" si="52"/>
        <v/>
      </c>
      <c r="O186" s="57" t="str">
        <f t="shared" si="54"/>
        <v/>
      </c>
      <c r="P186" s="122" t="str">
        <f t="shared" si="55"/>
        <v/>
      </c>
      <c r="Q186" s="57" cm="1">
        <f t="array" ref="Q186">IF($B$12,INDEX(V$14:AE$14,B$11),"")</f>
        <v>100.49999999737008</v>
      </c>
      <c r="R186" s="122">
        <v>157</v>
      </c>
      <c r="U186" s="134">
        <v>168</v>
      </c>
      <c r="V186" s="71">
        <f t="shared" si="41"/>
        <v>0.99999709699593942</v>
      </c>
      <c r="W186" s="57" t="str">
        <f t="shared" si="42"/>
        <v/>
      </c>
      <c r="X186" s="57">
        <f t="shared" si="43"/>
        <v>1.68</v>
      </c>
      <c r="Y186" s="57">
        <f t="shared" si="56"/>
        <v>0.98171296341266323</v>
      </c>
      <c r="Z186" s="57">
        <v>0.99771097307737322</v>
      </c>
      <c r="AA186" s="57">
        <v>0.99442746958233108</v>
      </c>
      <c r="AB186" s="57">
        <v>0.99824111119394654</v>
      </c>
      <c r="AC186" s="57">
        <v>0.99993509905121036</v>
      </c>
      <c r="AD186" s="57">
        <v>0.99835601536526242</v>
      </c>
      <c r="AE186" s="122">
        <v>0.94542651436844616</v>
      </c>
    </row>
    <row r="187" spans="1:31" x14ac:dyDescent="0.3">
      <c r="A187" s="71" cm="1">
        <f t="array" ref="A187">INDEX(V175:AE175,B$11)</f>
        <v>0.99992765195607491</v>
      </c>
      <c r="B187" s="57">
        <f t="shared" si="50"/>
        <v>2.2133080879283007E-5</v>
      </c>
      <c r="C187" s="57" cm="1">
        <f t="array" ref="C187">C186+INDEX(V$17:AE$17,B$11)</f>
        <v>157</v>
      </c>
      <c r="D187" s="57">
        <f t="shared" si="45"/>
        <v>7.6720893082971031E-8</v>
      </c>
      <c r="E187" s="122">
        <f t="shared" si="46"/>
        <v>0</v>
      </c>
      <c r="G187" s="71" t="str">
        <f t="shared" si="47"/>
        <v/>
      </c>
      <c r="H187" s="57" t="str">
        <f t="shared" si="51"/>
        <v/>
      </c>
      <c r="I187" s="57" t="str">
        <f t="shared" si="48"/>
        <v/>
      </c>
      <c r="J187" s="57" t="str">
        <f t="shared" si="49"/>
        <v/>
      </c>
      <c r="K187" s="122" t="e">
        <f t="shared" si="53"/>
        <v>#N/A</v>
      </c>
      <c r="L187" s="57" t="str">
        <f>IF(I187="","",AVERAGE(J$30:J187))</f>
        <v/>
      </c>
      <c r="M187" s="57" t="str">
        <f>IFERROR(_xlfn.STDEV.S(J$30:J187)/H187^0.5,"")</f>
        <v/>
      </c>
      <c r="N187" s="57" t="str">
        <f t="shared" si="52"/>
        <v/>
      </c>
      <c r="O187" s="57" t="str">
        <f t="shared" si="54"/>
        <v/>
      </c>
      <c r="P187" s="122" t="str">
        <f t="shared" si="55"/>
        <v/>
      </c>
      <c r="Q187" s="57" cm="1">
        <f t="array" ref="Q187">IF($B$12,INDEX(V$14:AE$14,B$11),"")</f>
        <v>100.49999999737008</v>
      </c>
      <c r="R187" s="122">
        <v>158</v>
      </c>
      <c r="U187" s="134">
        <v>169</v>
      </c>
      <c r="V187" s="71">
        <f t="shared" si="41"/>
        <v>0.9999978875452975</v>
      </c>
      <c r="W187" s="57" t="str">
        <f t="shared" si="42"/>
        <v/>
      </c>
      <c r="X187" s="57">
        <f t="shared" si="43"/>
        <v>1.69</v>
      </c>
      <c r="Y187" s="57">
        <f t="shared" si="56"/>
        <v>0.98206264102822394</v>
      </c>
      <c r="Z187" s="57">
        <v>0.99792839376689824</v>
      </c>
      <c r="AA187" s="57">
        <v>0.99513608337347392</v>
      </c>
      <c r="AB187" s="57">
        <v>0.99841861040141844</v>
      </c>
      <c r="AC187" s="57">
        <v>0.99994128009395222</v>
      </c>
      <c r="AD187" s="57">
        <v>0.99844155846667881</v>
      </c>
      <c r="AE187" s="122">
        <v>0.94992949902031076</v>
      </c>
    </row>
    <row r="188" spans="1:31" x14ac:dyDescent="0.3">
      <c r="A188" s="71" cm="1">
        <f t="array" ref="A188">INDEX(V176:AE176,B$11)</f>
        <v>0.99994483346497276</v>
      </c>
      <c r="B188" s="57">
        <f t="shared" si="50"/>
        <v>1.7181508897845532E-5</v>
      </c>
      <c r="C188" s="57" cm="1">
        <f t="array" ref="C188">C187+INDEX(V$17:AE$17,B$11)</f>
        <v>158</v>
      </c>
      <c r="D188" s="57">
        <f t="shared" si="45"/>
        <v>5.9818883735296424E-8</v>
      </c>
      <c r="E188" s="122">
        <f t="shared" si="46"/>
        <v>0</v>
      </c>
      <c r="G188" s="71" t="str">
        <f t="shared" si="47"/>
        <v/>
      </c>
      <c r="H188" s="57" t="str">
        <f t="shared" si="51"/>
        <v/>
      </c>
      <c r="I188" s="57" t="str">
        <f t="shared" si="48"/>
        <v/>
      </c>
      <c r="J188" s="57" t="str">
        <f t="shared" si="49"/>
        <v/>
      </c>
      <c r="K188" s="122" t="e">
        <f t="shared" si="53"/>
        <v>#N/A</v>
      </c>
      <c r="L188" s="57" t="str">
        <f>IF(I188="","",AVERAGE(J$30:J188))</f>
        <v/>
      </c>
      <c r="M188" s="57" t="str">
        <f>IFERROR(_xlfn.STDEV.S(J$30:J188)/H188^0.5,"")</f>
        <v/>
      </c>
      <c r="N188" s="57" t="str">
        <f t="shared" si="52"/>
        <v/>
      </c>
      <c r="O188" s="57" t="str">
        <f t="shared" si="54"/>
        <v/>
      </c>
      <c r="P188" s="122" t="str">
        <f t="shared" si="55"/>
        <v/>
      </c>
      <c r="Q188" s="57" cm="1">
        <f t="array" ref="Q188">IF($B$12,INDEX(V$14:AE$14,B$11),"")</f>
        <v>100.49999999737008</v>
      </c>
      <c r="R188" s="122">
        <v>159</v>
      </c>
      <c r="U188" s="134">
        <v>170</v>
      </c>
      <c r="V188" s="71">
        <f t="shared" si="41"/>
        <v>0.99999846937326342</v>
      </c>
      <c r="W188" s="57" t="str">
        <f t="shared" si="42"/>
        <v/>
      </c>
      <c r="X188" s="57">
        <f t="shared" si="43"/>
        <v>1.7</v>
      </c>
      <c r="Y188" s="57">
        <f t="shared" si="56"/>
        <v>0.98240458786611007</v>
      </c>
      <c r="Z188" s="57">
        <v>0.99812869513765878</v>
      </c>
      <c r="AA188" s="57">
        <v>0.99576371273134323</v>
      </c>
      <c r="AB188" s="57">
        <v>0.9985966804337123</v>
      </c>
      <c r="AC188" s="57">
        <v>0.99994540078911354</v>
      </c>
      <c r="AD188" s="57">
        <v>0.99851394853045516</v>
      </c>
      <c r="AE188" s="122">
        <v>0.95395987970222418</v>
      </c>
    </row>
    <row r="189" spans="1:31" x14ac:dyDescent="0.3">
      <c r="A189" s="71" cm="1">
        <f t="array" ref="A189">INDEX(V177:AE177,B$11)</f>
        <v>0.99995811203310991</v>
      </c>
      <c r="B189" s="57">
        <f t="shared" si="50"/>
        <v>1.327856813715389E-5</v>
      </c>
      <c r="C189" s="57" cm="1">
        <f t="array" ref="C189">C188+INDEX(V$17:AE$17,B$11)</f>
        <v>159</v>
      </c>
      <c r="D189" s="57">
        <f t="shared" si="45"/>
        <v>4.6734408565285435E-8</v>
      </c>
      <c r="E189" s="122">
        <f t="shared" si="46"/>
        <v>0</v>
      </c>
      <c r="G189" s="71" t="str">
        <f t="shared" si="47"/>
        <v/>
      </c>
      <c r="H189" s="57" t="str">
        <f t="shared" si="51"/>
        <v/>
      </c>
      <c r="I189" s="57" t="str">
        <f t="shared" si="48"/>
        <v/>
      </c>
      <c r="J189" s="57" t="str">
        <f t="shared" si="49"/>
        <v/>
      </c>
      <c r="K189" s="122" t="e">
        <f t="shared" si="53"/>
        <v>#N/A</v>
      </c>
      <c r="L189" s="57" t="str">
        <f>IF(I189="","",AVERAGE(J$30:J189))</f>
        <v/>
      </c>
      <c r="M189" s="57" t="str">
        <f>IFERROR(_xlfn.STDEV.S(J$30:J189)/H189^0.5,"")</f>
        <v/>
      </c>
      <c r="N189" s="57" t="str">
        <f t="shared" si="52"/>
        <v/>
      </c>
      <c r="O189" s="57" t="str">
        <f t="shared" si="54"/>
        <v/>
      </c>
      <c r="P189" s="122" t="str">
        <f t="shared" si="55"/>
        <v/>
      </c>
      <c r="Q189" s="57" cm="1">
        <f t="array" ref="Q189">IF($B$12,INDEX(V$14:AE$14,B$11),"")</f>
        <v>100.49999999737008</v>
      </c>
      <c r="R189" s="122">
        <v>160</v>
      </c>
      <c r="U189" s="134">
        <v>171</v>
      </c>
      <c r="V189" s="71">
        <f t="shared" si="41"/>
        <v>0.99999889568835554</v>
      </c>
      <c r="W189" s="57" t="str">
        <f t="shared" si="42"/>
        <v/>
      </c>
      <c r="X189" s="57">
        <f t="shared" si="43"/>
        <v>1.71</v>
      </c>
      <c r="Y189" s="57">
        <f t="shared" si="56"/>
        <v>0.9827389984737992</v>
      </c>
      <c r="Z189" s="57">
        <v>0.99831290789996752</v>
      </c>
      <c r="AA189" s="57">
        <v>0.99630845958328429</v>
      </c>
      <c r="AB189" s="57">
        <v>0.99877415779143019</v>
      </c>
      <c r="AC189" s="57">
        <v>0.9999515818318554</v>
      </c>
      <c r="AD189" s="57">
        <v>0.99857860151326672</v>
      </c>
      <c r="AE189" s="122">
        <v>0.95755116337330892</v>
      </c>
    </row>
    <row r="190" spans="1:31" x14ac:dyDescent="0.3">
      <c r="A190" s="71" cm="1">
        <f t="array" ref="A190">INDEX(V178:AE178,B$11)</f>
        <v>0.99996832875816688</v>
      </c>
      <c r="B190" s="57">
        <f t="shared" si="50"/>
        <v>1.0216725056966247E-5</v>
      </c>
      <c r="C190" s="57" cm="1">
        <f t="array" ref="C190">C189+INDEX(V$17:AE$17,B$11)</f>
        <v>160</v>
      </c>
      <c r="D190" s="57">
        <f t="shared" si="45"/>
        <v>3.6585549922918403E-8</v>
      </c>
      <c r="E190" s="122">
        <f t="shared" si="46"/>
        <v>0</v>
      </c>
      <c r="G190" s="71" t="str">
        <f t="shared" si="47"/>
        <v/>
      </c>
      <c r="H190" s="57" t="str">
        <f t="shared" si="51"/>
        <v/>
      </c>
      <c r="I190" s="57" t="str">
        <f t="shared" ref="I190:I221" si="57">IFERROR(( MOD(( MOD( MOD( 999999999999989, MOD( PM_Index*2499997 +$H190*1800451, 7450589 ) * 4658 + 7450581 ) * 383, 99991 ) * 7440893 + MOD( MOD( 999999999999989, MOD( PM_Index*2246527 +$H190*2399993, 7450987 ) * 7580 + 7560584 ) * 17669, 7440893 )) * 1343, 4294967296 ) + 0.5 ) / 4294967296,"")</f>
        <v/>
      </c>
      <c r="J190" s="57" t="str">
        <f t="shared" ref="J190:J221" si="58">IFERROR(VLOOKUP(I190,A$30:C$230,3),"")</f>
        <v/>
      </c>
      <c r="K190" s="122" t="e">
        <f t="shared" si="53"/>
        <v>#N/A</v>
      </c>
      <c r="L190" s="57" t="str">
        <f>IF(I190="","",AVERAGE(J$30:J190))</f>
        <v/>
      </c>
      <c r="M190" s="57" t="str">
        <f>IFERROR(_xlfn.STDEV.S(J$30:J190)/H190^0.5,"")</f>
        <v/>
      </c>
      <c r="N190" s="57" t="str">
        <f t="shared" si="52"/>
        <v/>
      </c>
      <c r="O190" s="57" t="str">
        <f t="shared" si="54"/>
        <v/>
      </c>
      <c r="P190" s="122" t="str">
        <f t="shared" si="55"/>
        <v/>
      </c>
      <c r="Q190" s="57" cm="1">
        <f t="array" ref="Q190">IF($B$12,INDEX(V$14:AE$14,B$11),"")</f>
        <v>100.49999999737008</v>
      </c>
      <c r="R190" s="122">
        <v>161</v>
      </c>
      <c r="U190" s="134">
        <v>172</v>
      </c>
      <c r="V190" s="71">
        <f t="shared" si="41"/>
        <v>0.99999920667184805</v>
      </c>
      <c r="W190" s="57" t="str">
        <f t="shared" si="42"/>
        <v/>
      </c>
      <c r="X190" s="57">
        <f t="shared" si="43"/>
        <v>1.72</v>
      </c>
      <c r="Y190" s="57">
        <f t="shared" si="56"/>
        <v>0.98306606190324752</v>
      </c>
      <c r="Z190" s="57">
        <v>0.99848199635983126</v>
      </c>
      <c r="AA190" s="57">
        <v>0.99678065788041781</v>
      </c>
      <c r="AB190" s="57">
        <v>0.99894855979627895</v>
      </c>
      <c r="AC190" s="57">
        <v>0.99995776287459726</v>
      </c>
      <c r="AD190" s="57">
        <v>0.99864132022583707</v>
      </c>
      <c r="AE190" s="122">
        <v>0.96075555855126793</v>
      </c>
    </row>
    <row r="191" spans="1:31" x14ac:dyDescent="0.3">
      <c r="A191" s="71" cm="1">
        <f t="array" ref="A191">INDEX(V179:AE179,B$11)</f>
        <v>0.99997615480928981</v>
      </c>
      <c r="B191" s="57">
        <f t="shared" ref="B191:B222" si="59">IF(B$12,A191-A190,"")</f>
        <v>7.8260511229277796E-6</v>
      </c>
      <c r="C191" s="57" cm="1">
        <f t="array" ref="C191">C190+INDEX(V$17:AE$17,B$11)</f>
        <v>161</v>
      </c>
      <c r="D191" s="57">
        <f t="shared" si="45"/>
        <v>2.8698311727026748E-8</v>
      </c>
      <c r="E191" s="122">
        <f t="shared" si="46"/>
        <v>0</v>
      </c>
      <c r="G191" s="71" t="str">
        <f t="shared" si="47"/>
        <v/>
      </c>
      <c r="H191" s="57" t="str">
        <f t="shared" ref="H191:H222" si="60">IF(B$9&gt;H190,H190+1,"")</f>
        <v/>
      </c>
      <c r="I191" s="57" t="str">
        <f t="shared" si="57"/>
        <v/>
      </c>
      <c r="J191" s="57" t="str">
        <f t="shared" si="58"/>
        <v/>
      </c>
      <c r="K191" s="122" t="e">
        <f t="shared" si="53"/>
        <v>#N/A</v>
      </c>
      <c r="L191" s="57" t="str">
        <f>IF(I191="","",AVERAGE(J$30:J191))</f>
        <v/>
      </c>
      <c r="M191" s="57" t="str">
        <f>IFERROR(_xlfn.STDEV.S(J$30:J191)/H191^0.5,"")</f>
        <v/>
      </c>
      <c r="N191" s="57" t="str">
        <f t="shared" si="52"/>
        <v/>
      </c>
      <c r="O191" s="57" t="str">
        <f t="shared" si="54"/>
        <v/>
      </c>
      <c r="P191" s="122" t="str">
        <f t="shared" si="55"/>
        <v/>
      </c>
      <c r="Q191" s="57" cm="1">
        <f t="array" ref="Q191">IF($B$12,INDEX(V$14:AE$14,B$11),"")</f>
        <v>100.49999999737008</v>
      </c>
      <c r="R191" s="122">
        <v>162</v>
      </c>
      <c r="U191" s="134">
        <v>173</v>
      </c>
      <c r="V191" s="71">
        <f t="shared" si="41"/>
        <v>0.99999943251892753</v>
      </c>
      <c r="W191" s="57" t="str">
        <f t="shared" si="42"/>
        <v/>
      </c>
      <c r="X191" s="57">
        <f t="shared" si="43"/>
        <v>1.73</v>
      </c>
      <c r="Y191" s="57">
        <f t="shared" si="56"/>
        <v>0.98338596188293459</v>
      </c>
      <c r="Z191" s="57">
        <v>0.99863688729038802</v>
      </c>
      <c r="AA191" s="57">
        <v>0.99720645884598857</v>
      </c>
      <c r="AB191" s="57">
        <v>0.99911653797346489</v>
      </c>
      <c r="AC191" s="57">
        <v>0.9999649740911295</v>
      </c>
      <c r="AD191" s="57">
        <v>0.99870822985726337</v>
      </c>
      <c r="AE191" s="122">
        <v>0.96362449452219634</v>
      </c>
    </row>
    <row r="192" spans="1:31" x14ac:dyDescent="0.3">
      <c r="A192" s="71" cm="1">
        <f t="array" ref="A192">INDEX(V180:AE180,B$11)</f>
        <v>0.99998212302029876</v>
      </c>
      <c r="B192" s="57">
        <f t="shared" si="59"/>
        <v>5.968211008955393E-6</v>
      </c>
      <c r="C192" s="57" cm="1">
        <f t="array" ref="C192">C191+INDEX(V$17:AE$17,B$11)</f>
        <v>162</v>
      </c>
      <c r="D192" s="57">
        <f t="shared" si="45"/>
        <v>2.2556702505838189E-8</v>
      </c>
      <c r="E192" s="122">
        <f t="shared" si="46"/>
        <v>0</v>
      </c>
      <c r="G192" s="71" t="str">
        <f t="shared" si="47"/>
        <v/>
      </c>
      <c r="H192" s="57" t="str">
        <f t="shared" si="60"/>
        <v/>
      </c>
      <c r="I192" s="57" t="str">
        <f t="shared" si="57"/>
        <v/>
      </c>
      <c r="J192" s="57" t="str">
        <f t="shared" si="58"/>
        <v/>
      </c>
      <c r="K192" s="122" t="e">
        <f t="shared" si="53"/>
        <v>#N/A</v>
      </c>
      <c r="L192" s="57" t="str">
        <f>IF(I192="","",AVERAGE(J$30:J192))</f>
        <v/>
      </c>
      <c r="M192" s="57" t="str">
        <f>IFERROR(_xlfn.STDEV.S(J$30:J192)/H192^0.5,"")</f>
        <v/>
      </c>
      <c r="N192" s="57" t="str">
        <f t="shared" si="52"/>
        <v/>
      </c>
      <c r="O192" s="57" t="str">
        <f t="shared" si="54"/>
        <v/>
      </c>
      <c r="P192" s="122" t="str">
        <f t="shared" si="55"/>
        <v/>
      </c>
      <c r="Q192" s="57" cm="1">
        <f t="array" ref="Q192">IF($B$12,INDEX(V$14:AE$14,B$11),"")</f>
        <v>100.49999999737008</v>
      </c>
      <c r="R192" s="122">
        <v>163</v>
      </c>
      <c r="U192" s="134">
        <v>174</v>
      </c>
      <c r="V192" s="71">
        <f t="shared" si="41"/>
        <v>0.99999959580988484</v>
      </c>
      <c r="W192" s="57" t="str">
        <f t="shared" si="42"/>
        <v/>
      </c>
      <c r="X192" s="57">
        <f t="shared" si="43"/>
        <v>1.74</v>
      </c>
      <c r="Y192" s="57">
        <f t="shared" si="56"/>
        <v>0.9836988769840096</v>
      </c>
      <c r="Z192" s="57">
        <v>0.998778469931908</v>
      </c>
      <c r="AA192" s="57">
        <v>0.99761433356981899</v>
      </c>
      <c r="AB192" s="57">
        <v>0.99927441883310453</v>
      </c>
      <c r="AC192" s="57">
        <v>0.99996909478629081</v>
      </c>
      <c r="AD192" s="57">
        <v>0.99878571349934142</v>
      </c>
      <c r="AE192" s="122">
        <v>0.96622790732286779</v>
      </c>
    </row>
    <row r="193" spans="1:31" x14ac:dyDescent="0.3">
      <c r="A193" s="71" cm="1">
        <f t="array" ref="A193">INDEX(V181:AE181,B$11)</f>
        <v>0.9999866542509841</v>
      </c>
      <c r="B193" s="57">
        <f t="shared" si="59"/>
        <v>4.531230685334009E-6</v>
      </c>
      <c r="C193" s="57" cm="1">
        <f t="array" ref="C193">C192+INDEX(V$17:AE$17,B$11)</f>
        <v>163</v>
      </c>
      <c r="D193" s="57">
        <f t="shared" si="45"/>
        <v>1.7764994475477636E-8</v>
      </c>
      <c r="E193" s="122">
        <f t="shared" si="46"/>
        <v>0</v>
      </c>
      <c r="G193" s="71" t="str">
        <f t="shared" si="47"/>
        <v/>
      </c>
      <c r="H193" s="57" t="str">
        <f t="shared" si="60"/>
        <v/>
      </c>
      <c r="I193" s="57" t="str">
        <f t="shared" si="57"/>
        <v/>
      </c>
      <c r="J193" s="57" t="str">
        <f t="shared" si="58"/>
        <v/>
      </c>
      <c r="K193" s="122" t="e">
        <f t="shared" si="53"/>
        <v>#N/A</v>
      </c>
      <c r="L193" s="57" t="str">
        <f>IF(I193="","",AVERAGE(J$30:J193))</f>
        <v/>
      </c>
      <c r="M193" s="57" t="str">
        <f>IFERROR(_xlfn.STDEV.S(J$30:J193)/H193^0.5,"")</f>
        <v/>
      </c>
      <c r="N193" s="57" t="str">
        <f t="shared" si="52"/>
        <v/>
      </c>
      <c r="O193" s="57" t="str">
        <f t="shared" si="54"/>
        <v/>
      </c>
      <c r="P193" s="122" t="str">
        <f t="shared" si="55"/>
        <v/>
      </c>
      <c r="Q193" s="57" cm="1">
        <f t="array" ref="Q193">IF($B$12,INDEX(V$14:AE$14,B$11),"")</f>
        <v>100.49999999737008</v>
      </c>
      <c r="R193" s="122">
        <v>164</v>
      </c>
      <c r="U193" s="134">
        <v>175</v>
      </c>
      <c r="V193" s="71">
        <f t="shared" si="41"/>
        <v>0.99999971334842808</v>
      </c>
      <c r="W193" s="57" t="str">
        <f t="shared" si="42"/>
        <v/>
      </c>
      <c r="X193" s="57">
        <f t="shared" si="43"/>
        <v>1.75</v>
      </c>
      <c r="Y193" s="57">
        <f t="shared" si="56"/>
        <v>0.9840049807807586</v>
      </c>
      <c r="Z193" s="57">
        <v>0.99890762775037323</v>
      </c>
      <c r="AA193" s="57">
        <v>0.99801229613645204</v>
      </c>
      <c r="AB193" s="57">
        <v>0.99941874465163438</v>
      </c>
      <c r="AC193" s="57">
        <v>0.99997321548145213</v>
      </c>
      <c r="AD193" s="57">
        <v>0.99887866324388963</v>
      </c>
      <c r="AE193" s="122">
        <v>0.96862229124482624</v>
      </c>
    </row>
    <row r="194" spans="1:31" x14ac:dyDescent="0.3">
      <c r="A194" s="71" cm="1">
        <f t="array" ref="A194">INDEX(V182:AE182,B$11)</f>
        <v>0.99999007923611449</v>
      </c>
      <c r="B194" s="57">
        <f t="shared" si="59"/>
        <v>3.4249851303957968E-6</v>
      </c>
      <c r="C194" s="57" cm="1">
        <f t="array" ref="C194">C193+INDEX(V$17:AE$17,B$11)</f>
        <v>164</v>
      </c>
      <c r="D194" s="57">
        <f t="shared" si="45"/>
        <v>1.4019149507937811E-8</v>
      </c>
      <c r="E194" s="122">
        <f t="shared" si="46"/>
        <v>0</v>
      </c>
      <c r="G194" s="71" t="str">
        <f t="shared" si="47"/>
        <v/>
      </c>
      <c r="H194" s="57" t="str">
        <f t="shared" si="60"/>
        <v/>
      </c>
      <c r="I194" s="57" t="str">
        <f t="shared" si="57"/>
        <v/>
      </c>
      <c r="J194" s="57" t="str">
        <f t="shared" si="58"/>
        <v/>
      </c>
      <c r="K194" s="122" t="e">
        <f t="shared" si="53"/>
        <v>#N/A</v>
      </c>
      <c r="L194" s="57" t="str">
        <f>IF(I194="","",AVERAGE(J$30:J194))</f>
        <v/>
      </c>
      <c r="M194" s="57" t="str">
        <f>IFERROR(_xlfn.STDEV.S(J$30:J194)/H194^0.5,"")</f>
        <v/>
      </c>
      <c r="N194" s="57" t="str">
        <f t="shared" si="52"/>
        <v/>
      </c>
      <c r="O194" s="57" t="str">
        <f t="shared" si="54"/>
        <v/>
      </c>
      <c r="P194" s="122" t="str">
        <f t="shared" si="55"/>
        <v/>
      </c>
      <c r="Q194" s="57" cm="1">
        <f t="array" ref="Q194">IF($B$12,INDEX(V$14:AE$14,B$11),"")</f>
        <v>100.49999999737008</v>
      </c>
      <c r="R194" s="122">
        <v>165</v>
      </c>
      <c r="U194" s="134">
        <v>176</v>
      </c>
      <c r="V194" s="71">
        <f t="shared" si="41"/>
        <v>0.99999979757885205</v>
      </c>
      <c r="W194" s="57" t="str">
        <f t="shared" si="42"/>
        <v/>
      </c>
      <c r="X194" s="57">
        <f t="shared" si="43"/>
        <v>1.76</v>
      </c>
      <c r="Y194" s="57">
        <f t="shared" si="56"/>
        <v>0.98430444200560241</v>
      </c>
      <c r="Z194" s="57">
        <v>0.99902519946103807</v>
      </c>
      <c r="AA194" s="57">
        <v>0.99838495106768688</v>
      </c>
      <c r="AB194" s="57">
        <v>0.99954674597274062</v>
      </c>
      <c r="AC194" s="57">
        <v>0.99997630600282306</v>
      </c>
      <c r="AD194" s="57">
        <v>0.99898873128007237</v>
      </c>
      <c r="AE194" s="122">
        <v>0.97086199769269499</v>
      </c>
    </row>
    <row r="195" spans="1:31" x14ac:dyDescent="0.3">
      <c r="A195" s="71" cm="1">
        <f t="array" ref="A195">INDEX(V183:AE183,B$11)</f>
        <v>0.9999926565761631</v>
      </c>
      <c r="B195" s="57">
        <f t="shared" si="59"/>
        <v>2.5773400486039932E-6</v>
      </c>
      <c r="C195" s="57" cm="1">
        <f t="array" ref="C195">C194+INDEX(V$17:AE$17,B$11)</f>
        <v>165</v>
      </c>
      <c r="D195" s="57">
        <f t="shared" si="45"/>
        <v>1.108515046421843E-8</v>
      </c>
      <c r="E195" s="122">
        <f t="shared" si="46"/>
        <v>0</v>
      </c>
      <c r="G195" s="71" t="str">
        <f t="shared" si="47"/>
        <v/>
      </c>
      <c r="H195" s="57" t="str">
        <f t="shared" si="60"/>
        <v/>
      </c>
      <c r="I195" s="57" t="str">
        <f t="shared" si="57"/>
        <v/>
      </c>
      <c r="J195" s="57" t="str">
        <f t="shared" si="58"/>
        <v/>
      </c>
      <c r="K195" s="122" t="e">
        <f t="shared" si="53"/>
        <v>#N/A</v>
      </c>
      <c r="L195" s="57" t="str">
        <f>IF(I195="","",AVERAGE(J$30:J195))</f>
        <v/>
      </c>
      <c r="M195" s="57" t="str">
        <f>IFERROR(_xlfn.STDEV.S(J$30:J195)/H195^0.5,"")</f>
        <v/>
      </c>
      <c r="N195" s="57" t="str">
        <f t="shared" si="52"/>
        <v/>
      </c>
      <c r="O195" s="57" t="str">
        <f t="shared" si="54"/>
        <v/>
      </c>
      <c r="P195" s="122" t="str">
        <f t="shared" si="55"/>
        <v/>
      </c>
      <c r="Q195" s="57" cm="1">
        <f t="array" ref="Q195">IF($B$12,INDEX(V$14:AE$14,B$11),"")</f>
        <v>100.49999999737008</v>
      </c>
      <c r="R195" s="122">
        <v>166</v>
      </c>
      <c r="U195" s="134">
        <v>177</v>
      </c>
      <c r="V195" s="71">
        <f t="shared" si="41"/>
        <v>0.99999985767244648</v>
      </c>
      <c r="W195" s="57" t="str">
        <f t="shared" si="42"/>
        <v/>
      </c>
      <c r="X195" s="57">
        <f t="shared" si="43"/>
        <v>1.77</v>
      </c>
      <c r="Y195" s="57">
        <f t="shared" si="56"/>
        <v>0.98459742469882705</v>
      </c>
      <c r="Z195" s="57">
        <v>0.99913201511772587</v>
      </c>
      <c r="AA195" s="57">
        <v>0.99870614714027928</v>
      </c>
      <c r="AB195" s="57">
        <v>0.99965667754732612</v>
      </c>
      <c r="AC195" s="57">
        <v>0.99997939652419399</v>
      </c>
      <c r="AD195" s="57">
        <v>0.99911457973763929</v>
      </c>
      <c r="AE195" s="122">
        <v>0.97297371534903132</v>
      </c>
    </row>
    <row r="196" spans="1:31" x14ac:dyDescent="0.3">
      <c r="A196" s="71" cm="1">
        <f t="array" ref="A196">INDEX(V184:AE184,B$11)</f>
        <v>0.99999458745609227</v>
      </c>
      <c r="B196" s="57">
        <f t="shared" si="59"/>
        <v>1.9308799291684053E-6</v>
      </c>
      <c r="C196" s="57" cm="1">
        <f t="array" ref="C196">C195+INDEX(V$17:AE$17,B$11)</f>
        <v>166</v>
      </c>
      <c r="D196" s="57">
        <f t="shared" si="45"/>
        <v>8.7825459127444105E-9</v>
      </c>
      <c r="E196" s="122">
        <f t="shared" si="46"/>
        <v>0</v>
      </c>
      <c r="G196" s="71" t="str">
        <f t="shared" si="47"/>
        <v/>
      </c>
      <c r="H196" s="57" t="str">
        <f t="shared" si="60"/>
        <v/>
      </c>
      <c r="I196" s="57" t="str">
        <f t="shared" si="57"/>
        <v/>
      </c>
      <c r="J196" s="57" t="str">
        <f t="shared" si="58"/>
        <v/>
      </c>
      <c r="K196" s="122" t="e">
        <f t="shared" si="53"/>
        <v>#N/A</v>
      </c>
      <c r="L196" s="57" t="str">
        <f>IF(I196="","",AVERAGE(J$30:J196))</f>
        <v/>
      </c>
      <c r="M196" s="57" t="str">
        <f>IFERROR(_xlfn.STDEV.S(J$30:J196)/H196^0.5,"")</f>
        <v/>
      </c>
      <c r="N196" s="57" t="str">
        <f t="shared" si="52"/>
        <v/>
      </c>
      <c r="O196" s="57" t="str">
        <f t="shared" si="54"/>
        <v/>
      </c>
      <c r="P196" s="122" t="str">
        <f t="shared" si="55"/>
        <v/>
      </c>
      <c r="Q196" s="57" cm="1">
        <f t="array" ref="Q196">IF($B$12,INDEX(V$14:AE$14,B$11),"")</f>
        <v>100.49999999737008</v>
      </c>
      <c r="R196" s="122">
        <v>167</v>
      </c>
      <c r="U196" s="134">
        <v>178</v>
      </c>
      <c r="V196" s="71">
        <f t="shared" si="41"/>
        <v>0.99999990035573683</v>
      </c>
      <c r="W196" s="57" t="str">
        <f t="shared" si="42"/>
        <v/>
      </c>
      <c r="X196" s="57">
        <f t="shared" si="43"/>
        <v>1.78</v>
      </c>
      <c r="Y196" s="57">
        <f t="shared" si="56"/>
        <v>0.98488408835324048</v>
      </c>
      <c r="Z196" s="57">
        <v>0.99922887590282239</v>
      </c>
      <c r="AA196" s="57">
        <v>0.99896133246387542</v>
      </c>
      <c r="AB196" s="57">
        <v>0.99974794943203416</v>
      </c>
      <c r="AC196" s="57">
        <v>0.99998042669798426</v>
      </c>
      <c r="AD196" s="57">
        <v>0.99925213053016537</v>
      </c>
      <c r="AE196" s="122">
        <v>0.9749691326879476</v>
      </c>
    </row>
    <row r="197" spans="1:31" x14ac:dyDescent="0.3">
      <c r="A197" s="71" cm="1">
        <f t="array" ref="A197">INDEX(V185:AE185,B$11)</f>
        <v>0.99999602761139661</v>
      </c>
      <c r="B197" s="57">
        <f t="shared" si="59"/>
        <v>1.4401553043441595E-6</v>
      </c>
      <c r="C197" s="57" cm="1">
        <f t="array" ref="C197">C196+INDEX(V$17:AE$17,B$11)</f>
        <v>167</v>
      </c>
      <c r="D197" s="57">
        <f t="shared" si="45"/>
        <v>6.971932697830141E-9</v>
      </c>
      <c r="E197" s="122">
        <f t="shared" si="46"/>
        <v>0</v>
      </c>
      <c r="G197" s="71" t="str">
        <f t="shared" si="47"/>
        <v/>
      </c>
      <c r="H197" s="57" t="str">
        <f t="shared" si="60"/>
        <v/>
      </c>
      <c r="I197" s="57" t="str">
        <f t="shared" si="57"/>
        <v/>
      </c>
      <c r="J197" s="57" t="str">
        <f t="shared" si="58"/>
        <v/>
      </c>
      <c r="K197" s="122" t="e">
        <f t="shared" si="53"/>
        <v>#N/A</v>
      </c>
      <c r="L197" s="57" t="str">
        <f>IF(I197="","",AVERAGE(J$30:J197))</f>
        <v/>
      </c>
      <c r="M197" s="57" t="str">
        <f>IFERROR(_xlfn.STDEV.S(J$30:J197)/H197^0.5,"")</f>
        <v/>
      </c>
      <c r="N197" s="57" t="str">
        <f t="shared" si="52"/>
        <v/>
      </c>
      <c r="O197" s="57" t="str">
        <f t="shared" si="54"/>
        <v/>
      </c>
      <c r="P197" s="122" t="str">
        <f t="shared" si="55"/>
        <v/>
      </c>
      <c r="Q197" s="57" cm="1">
        <f t="array" ref="Q197">IF($B$12,INDEX(V$14:AE$14,B$11),"")</f>
        <v>100.49999999737008</v>
      </c>
      <c r="R197" s="122">
        <v>168</v>
      </c>
      <c r="U197" s="134">
        <v>179</v>
      </c>
      <c r="V197" s="71">
        <f t="shared" si="41"/>
        <v>0.9999999305384385</v>
      </c>
      <c r="W197" s="57" t="str">
        <f t="shared" si="42"/>
        <v/>
      </c>
      <c r="X197" s="57">
        <f t="shared" si="43"/>
        <v>1.79</v>
      </c>
      <c r="Y197" s="57">
        <f t="shared" si="56"/>
        <v>0.98516458805394247</v>
      </c>
      <c r="Z197" s="57">
        <v>0.99931655990156376</v>
      </c>
      <c r="AA197" s="57">
        <v>0.99915514677163142</v>
      </c>
      <c r="AB197" s="57">
        <v>0.99982108055852115</v>
      </c>
      <c r="AC197" s="57">
        <v>0.99998145687177453</v>
      </c>
      <c r="AD197" s="57">
        <v>0.99939471848477801</v>
      </c>
      <c r="AE197" s="122">
        <v>0.97685214586748126</v>
      </c>
    </row>
    <row r="198" spans="1:31" x14ac:dyDescent="0.3">
      <c r="A198" s="71" cm="1">
        <f t="array" ref="A198">INDEX(V186:AE186,B$11)</f>
        <v>0.99999709699593942</v>
      </c>
      <c r="B198" s="57">
        <f t="shared" si="59"/>
        <v>1.069384542806695E-6</v>
      </c>
      <c r="C198" s="57" cm="1">
        <f t="array" ref="C198">C197+INDEX(V$17:AE$17,B$11)</f>
        <v>168</v>
      </c>
      <c r="D198" s="57">
        <f t="shared" si="45"/>
        <v>5.5454189018533384E-9</v>
      </c>
      <c r="E198" s="122">
        <f t="shared" si="46"/>
        <v>0</v>
      </c>
      <c r="G198" s="71" t="str">
        <f t="shared" si="47"/>
        <v/>
      </c>
      <c r="H198" s="57" t="str">
        <f t="shared" si="60"/>
        <v/>
      </c>
      <c r="I198" s="57" t="str">
        <f t="shared" si="57"/>
        <v/>
      </c>
      <c r="J198" s="57" t="str">
        <f t="shared" si="58"/>
        <v/>
      </c>
      <c r="K198" s="122" t="e">
        <f t="shared" si="53"/>
        <v>#N/A</v>
      </c>
      <c r="L198" s="57" t="str">
        <f>IF(I198="","",AVERAGE(J$30:J198))</f>
        <v/>
      </c>
      <c r="M198" s="57" t="str">
        <f>IFERROR(_xlfn.STDEV.S(J$30:J198)/H198^0.5,"")</f>
        <v/>
      </c>
      <c r="N198" s="57" t="str">
        <f t="shared" si="52"/>
        <v/>
      </c>
      <c r="O198" s="57" t="str">
        <f t="shared" si="54"/>
        <v/>
      </c>
      <c r="P198" s="122" t="str">
        <f t="shared" si="55"/>
        <v/>
      </c>
      <c r="Q198" s="57" cm="1">
        <f t="array" ref="Q198">IF($B$12,INDEX(V$14:AE$14,B$11),"")</f>
        <v>100.49999999737008</v>
      </c>
      <c r="R198" s="122">
        <v>169</v>
      </c>
      <c r="U198" s="134">
        <v>180</v>
      </c>
      <c r="V198" s="71">
        <f t="shared" si="41"/>
        <v>0.99999995178696632</v>
      </c>
      <c r="W198" s="57" t="str">
        <f t="shared" si="42"/>
        <v/>
      </c>
      <c r="X198" s="57">
        <f t="shared" si="43"/>
        <v>1.8</v>
      </c>
      <c r="Y198" s="57">
        <f t="shared" si="56"/>
        <v>0.98543907461338565</v>
      </c>
      <c r="Z198" s="57">
        <v>0.99939579467417072</v>
      </c>
      <c r="AA198" s="57">
        <v>0.99930488361440262</v>
      </c>
      <c r="AB198" s="57">
        <v>0.99987752120420592</v>
      </c>
      <c r="AC198" s="57">
        <v>0.99998145687177453</v>
      </c>
      <c r="AD198" s="57">
        <v>0.99953324447188407</v>
      </c>
      <c r="AE198" s="122">
        <v>0.97862197565602516</v>
      </c>
    </row>
    <row r="199" spans="1:31" x14ac:dyDescent="0.3">
      <c r="A199" s="71" cm="1">
        <f t="array" ref="A199">INDEX(V187:AE187,B$11)</f>
        <v>0.9999978875452975</v>
      </c>
      <c r="B199" s="57">
        <f t="shared" si="59"/>
        <v>7.905493580873113E-7</v>
      </c>
      <c r="C199" s="57" cm="1">
        <f t="array" ref="C199">C198+INDEX(V$17:AE$17,B$11)</f>
        <v>169</v>
      </c>
      <c r="D199" s="57">
        <f t="shared" si="45"/>
        <v>4.4193458892394233E-9</v>
      </c>
      <c r="E199" s="122">
        <f t="shared" si="46"/>
        <v>0</v>
      </c>
      <c r="G199" s="71" t="str">
        <f t="shared" si="47"/>
        <v/>
      </c>
      <c r="H199" s="57" t="str">
        <f t="shared" si="60"/>
        <v/>
      </c>
      <c r="I199" s="57" t="str">
        <f t="shared" si="57"/>
        <v/>
      </c>
      <c r="J199" s="57" t="str">
        <f t="shared" si="58"/>
        <v/>
      </c>
      <c r="K199" s="122" t="e">
        <f t="shared" si="53"/>
        <v>#N/A</v>
      </c>
      <c r="L199" s="57" t="str">
        <f>IF(I199="","",AVERAGE(J$30:J199))</f>
        <v/>
      </c>
      <c r="M199" s="57" t="str">
        <f>IFERROR(_xlfn.STDEV.S(J$30:J199)/H199^0.5,"")</f>
        <v/>
      </c>
      <c r="N199" s="57" t="str">
        <f t="shared" si="52"/>
        <v/>
      </c>
      <c r="O199" s="57" t="str">
        <f t="shared" si="54"/>
        <v/>
      </c>
      <c r="P199" s="122" t="str">
        <f t="shared" si="55"/>
        <v/>
      </c>
      <c r="Q199" s="57" cm="1">
        <f t="array" ref="Q199">IF($B$12,INDEX(V$14:AE$14,B$11),"")</f>
        <v>100.49999999737008</v>
      </c>
      <c r="R199" s="122">
        <v>170</v>
      </c>
      <c r="U199" s="134">
        <v>181</v>
      </c>
      <c r="V199" s="71">
        <f t="shared" si="41"/>
        <v>0.99999996667955149</v>
      </c>
      <c r="W199" s="57" t="str">
        <f t="shared" si="42"/>
        <v/>
      </c>
      <c r="X199" s="57">
        <f t="shared" si="43"/>
        <v>1.81</v>
      </c>
      <c r="Y199" s="57">
        <f t="shared" si="56"/>
        <v>0.98570769470190067</v>
      </c>
      <c r="Z199" s="57">
        <v>0.99946729190157346</v>
      </c>
      <c r="AA199" s="57">
        <v>0.99942657116127442</v>
      </c>
      <c r="AB199" s="57">
        <v>0.99991939079522196</v>
      </c>
      <c r="AC199" s="57">
        <v>0.99998248704556481</v>
      </c>
      <c r="AD199" s="57">
        <v>0.99965884308621145</v>
      </c>
      <c r="AE199" s="122">
        <v>0.98026907646638717</v>
      </c>
    </row>
    <row r="200" spans="1:31" x14ac:dyDescent="0.3">
      <c r="A200" s="71" cm="1">
        <f t="array" ref="A200">INDEX(V188:AE188,B$11)</f>
        <v>0.99999846937326342</v>
      </c>
      <c r="B200" s="57">
        <f t="shared" si="59"/>
        <v>5.8182796591754737E-7</v>
      </c>
      <c r="C200" s="57" cm="1">
        <f t="array" ref="C200">C199+INDEX(V$17:AE$17,B$11)</f>
        <v>170</v>
      </c>
      <c r="D200" s="57">
        <f t="shared" si="45"/>
        <v>3.5287244237736104E-9</v>
      </c>
      <c r="E200" s="122">
        <f t="shared" si="46"/>
        <v>0</v>
      </c>
      <c r="G200" s="71" t="str">
        <f t="shared" si="47"/>
        <v/>
      </c>
      <c r="H200" s="57" t="str">
        <f t="shared" si="60"/>
        <v/>
      </c>
      <c r="I200" s="57" t="str">
        <f t="shared" si="57"/>
        <v/>
      </c>
      <c r="J200" s="57" t="str">
        <f t="shared" si="58"/>
        <v/>
      </c>
      <c r="K200" s="122" t="e">
        <f t="shared" si="53"/>
        <v>#N/A</v>
      </c>
      <c r="L200" s="57" t="str">
        <f>IF(I200="","",AVERAGE(J$30:J200))</f>
        <v/>
      </c>
      <c r="M200" s="57" t="str">
        <f>IFERROR(_xlfn.STDEV.S(J$30:J200)/H200^0.5,"")</f>
        <v/>
      </c>
      <c r="N200" s="57" t="str">
        <f t="shared" si="52"/>
        <v/>
      </c>
      <c r="O200" s="57" t="str">
        <f t="shared" si="54"/>
        <v/>
      </c>
      <c r="P200" s="122" t="str">
        <f t="shared" si="55"/>
        <v/>
      </c>
      <c r="Q200" s="57" cm="1">
        <f t="array" ref="Q200">IF($B$12,INDEX(V$14:AE$14,B$11),"")</f>
        <v>100.49999999737008</v>
      </c>
      <c r="R200" s="122">
        <v>171</v>
      </c>
      <c r="U200" s="134">
        <v>182</v>
      </c>
      <c r="V200" s="71">
        <f t="shared" si="41"/>
        <v>0.99999997707113786</v>
      </c>
      <c r="W200" s="57" t="str">
        <f t="shared" si="42"/>
        <v/>
      </c>
      <c r="X200" s="57">
        <f t="shared" si="43"/>
        <v>1.82</v>
      </c>
      <c r="Y200" s="57">
        <f t="shared" si="56"/>
        <v>0.98597059097384943</v>
      </c>
      <c r="Z200" s="57">
        <v>0.99953173872398027</v>
      </c>
      <c r="AA200" s="57">
        <v>0.9995282234967896</v>
      </c>
      <c r="AB200" s="57">
        <v>0.99994917747230105</v>
      </c>
      <c r="AC200" s="57">
        <v>0.99998351721935508</v>
      </c>
      <c r="AD200" s="57">
        <v>0.99976555032785008</v>
      </c>
      <c r="AE200" s="122">
        <v>0.98178663002200139</v>
      </c>
    </row>
    <row r="201" spans="1:31" x14ac:dyDescent="0.3">
      <c r="A201" s="71" cm="1">
        <f t="array" ref="A201">INDEX(V189:AE189,B$11)</f>
        <v>0.99999889568835554</v>
      </c>
      <c r="B201" s="57">
        <f t="shared" si="59"/>
        <v>4.2631509211688012E-7</v>
      </c>
      <c r="C201" s="57" cm="1">
        <f t="array" ref="C201">C200+INDEX(V$17:AE$17,B$11)</f>
        <v>171</v>
      </c>
      <c r="D201" s="57">
        <f t="shared" si="45"/>
        <v>2.8229739656993047E-9</v>
      </c>
      <c r="E201" s="122">
        <f t="shared" si="46"/>
        <v>0</v>
      </c>
      <c r="G201" s="71" t="str">
        <f t="shared" si="47"/>
        <v/>
      </c>
      <c r="H201" s="57" t="str">
        <f t="shared" si="60"/>
        <v/>
      </c>
      <c r="I201" s="57" t="str">
        <f t="shared" si="57"/>
        <v/>
      </c>
      <c r="J201" s="57" t="str">
        <f t="shared" si="58"/>
        <v/>
      </c>
      <c r="K201" s="122" t="e">
        <f t="shared" si="53"/>
        <v>#N/A</v>
      </c>
      <c r="L201" s="57" t="str">
        <f>IF(I201="","",AVERAGE(J$30:J201))</f>
        <v/>
      </c>
      <c r="M201" s="57" t="str">
        <f>IFERROR(_xlfn.STDEV.S(J$30:J201)/H201^0.5,"")</f>
        <v/>
      </c>
      <c r="N201" s="57" t="str">
        <f t="shared" si="52"/>
        <v/>
      </c>
      <c r="O201" s="57" t="str">
        <f t="shared" si="54"/>
        <v/>
      </c>
      <c r="P201" s="122" t="str">
        <f t="shared" si="55"/>
        <v/>
      </c>
      <c r="Q201" s="57" cm="1">
        <f t="array" ref="Q201">IF($B$12,INDEX(V$14:AE$14,B$11),"")</f>
        <v>100.49999999737008</v>
      </c>
      <c r="R201" s="122">
        <v>172</v>
      </c>
      <c r="U201" s="134">
        <v>183</v>
      </c>
      <c r="V201" s="71">
        <f t="shared" si="41"/>
        <v>0.9999999842899232</v>
      </c>
      <c r="W201" s="57" t="str">
        <f t="shared" si="42"/>
        <v/>
      </c>
      <c r="X201" s="57">
        <f t="shared" si="43"/>
        <v>1.83</v>
      </c>
      <c r="Y201" s="57">
        <f t="shared" si="56"/>
        <v>0.98622790218956669</v>
      </c>
      <c r="Z201" s="57">
        <v>0.9995897876358748</v>
      </c>
      <c r="AA201" s="57">
        <v>0.99961237138448789</v>
      </c>
      <c r="AB201" s="57">
        <v>0.99996944311909419</v>
      </c>
      <c r="AC201" s="57">
        <v>0.99998454739314535</v>
      </c>
      <c r="AD201" s="57">
        <v>0.99985015047252379</v>
      </c>
      <c r="AE201" s="122">
        <v>0.98317327266755505</v>
      </c>
    </row>
    <row r="202" spans="1:31" x14ac:dyDescent="0.3">
      <c r="A202" s="71" cm="1">
        <f t="array" ref="A202">INDEX(V190:AE190,B$11)</f>
        <v>0.99999920667184805</v>
      </c>
      <c r="B202" s="57">
        <f t="shared" si="59"/>
        <v>3.1098349251301727E-7</v>
      </c>
      <c r="C202" s="57" cm="1">
        <f t="array" ref="C202">C201+INDEX(V$17:AE$17,B$11)</f>
        <v>172</v>
      </c>
      <c r="D202" s="57">
        <f t="shared" si="45"/>
        <v>2.2626552853566295E-9</v>
      </c>
      <c r="E202" s="122">
        <f t="shared" si="46"/>
        <v>0</v>
      </c>
      <c r="G202" s="71" t="str">
        <f t="shared" si="47"/>
        <v/>
      </c>
      <c r="H202" s="57" t="str">
        <f t="shared" si="60"/>
        <v/>
      </c>
      <c r="I202" s="57" t="str">
        <f t="shared" si="57"/>
        <v/>
      </c>
      <c r="J202" s="57" t="str">
        <f t="shared" si="58"/>
        <v/>
      </c>
      <c r="K202" s="122" t="e">
        <f t="shared" si="53"/>
        <v>#N/A</v>
      </c>
      <c r="L202" s="57" t="str">
        <f>IF(I202="","",AVERAGE(J$30:J202))</f>
        <v/>
      </c>
      <c r="M202" s="57" t="str">
        <f>IFERROR(_xlfn.STDEV.S(J$30:J202)/H202^0.5,"")</f>
        <v/>
      </c>
      <c r="N202" s="57" t="str">
        <f t="shared" si="52"/>
        <v/>
      </c>
      <c r="O202" s="57" t="str">
        <f t="shared" si="54"/>
        <v/>
      </c>
      <c r="P202" s="122" t="str">
        <f t="shared" si="55"/>
        <v/>
      </c>
      <c r="Q202" s="57" cm="1">
        <f t="array" ref="Q202">IF($B$12,INDEX(V$14:AE$14,B$11),"")</f>
        <v>100.49999999737008</v>
      </c>
      <c r="R202" s="122">
        <v>173</v>
      </c>
      <c r="U202" s="134">
        <v>184</v>
      </c>
      <c r="V202" s="71">
        <f t="shared" si="41"/>
        <v>0.99999998928240974</v>
      </c>
      <c r="W202" s="57" t="str">
        <f t="shared" si="42"/>
        <v/>
      </c>
      <c r="X202" s="57">
        <f t="shared" si="43"/>
        <v>1.84</v>
      </c>
      <c r="Y202" s="57">
        <f t="shared" si="56"/>
        <v>0.9864797633332405</v>
      </c>
      <c r="Z202" s="57">
        <v>0.99964203194529433</v>
      </c>
      <c r="AA202" s="57">
        <v>0.99968049110310064</v>
      </c>
      <c r="AB202" s="57">
        <v>0.99998257755244024</v>
      </c>
      <c r="AC202" s="57">
        <v>0.99998557756693562</v>
      </c>
      <c r="AD202" s="57">
        <v>0.99991202294186365</v>
      </c>
      <c r="AE202" s="122">
        <v>0.9844428357640812</v>
      </c>
    </row>
    <row r="203" spans="1:31" x14ac:dyDescent="0.3">
      <c r="A203" s="71" cm="1">
        <f t="array" ref="A203">INDEX(V191:AE191,B$11)</f>
        <v>0.99999943251892753</v>
      </c>
      <c r="B203" s="57">
        <f t="shared" si="59"/>
        <v>2.258470794824774E-7</v>
      </c>
      <c r="C203" s="57" cm="1">
        <f t="array" ref="C203">C202+INDEX(V$17:AE$17,B$11)</f>
        <v>173</v>
      </c>
      <c r="D203" s="57">
        <f t="shared" si="45"/>
        <v>1.8169583615446072E-9</v>
      </c>
      <c r="E203" s="122">
        <f t="shared" si="46"/>
        <v>0</v>
      </c>
      <c r="G203" s="71" t="str">
        <f t="shared" si="47"/>
        <v/>
      </c>
      <c r="H203" s="57" t="str">
        <f t="shared" si="60"/>
        <v/>
      </c>
      <c r="I203" s="57" t="str">
        <f t="shared" si="57"/>
        <v/>
      </c>
      <c r="J203" s="57" t="str">
        <f t="shared" si="58"/>
        <v/>
      </c>
      <c r="K203" s="122" t="e">
        <f t="shared" si="53"/>
        <v>#N/A</v>
      </c>
      <c r="L203" s="57" t="str">
        <f>IF(I203="","",AVERAGE(J$30:J203))</f>
        <v/>
      </c>
      <c r="M203" s="57" t="str">
        <f>IFERROR(_xlfn.STDEV.S(J$30:J203)/H203^0.5,"")</f>
        <v/>
      </c>
      <c r="N203" s="57" t="str">
        <f t="shared" si="52"/>
        <v/>
      </c>
      <c r="O203" s="57" t="str">
        <f t="shared" si="54"/>
        <v/>
      </c>
      <c r="P203" s="122" t="str">
        <f t="shared" si="55"/>
        <v/>
      </c>
      <c r="Q203" s="57" cm="1">
        <f t="array" ref="Q203">IF($B$12,INDEX(V$14:AE$14,B$11),"")</f>
        <v>100.49999999737008</v>
      </c>
      <c r="R203" s="122">
        <v>174</v>
      </c>
      <c r="U203" s="134">
        <v>185</v>
      </c>
      <c r="V203" s="71">
        <f t="shared" si="41"/>
        <v>0.99999999271988993</v>
      </c>
      <c r="W203" s="57" t="str">
        <f t="shared" si="42"/>
        <v/>
      </c>
      <c r="X203" s="57">
        <f t="shared" si="43"/>
        <v>1.85</v>
      </c>
      <c r="Y203" s="57">
        <f t="shared" si="56"/>
        <v>0.98672630572688025</v>
      </c>
      <c r="Z203" s="57">
        <v>0.99968902216868116</v>
      </c>
      <c r="AA203" s="57">
        <v>0.99973511341616794</v>
      </c>
      <c r="AB203" s="57">
        <v>0.99999064557408812</v>
      </c>
      <c r="AC203" s="57">
        <v>0.9999866077407259</v>
      </c>
      <c r="AD203" s="57">
        <v>0.99995308588719201</v>
      </c>
      <c r="AE203" s="122">
        <v>0.98561518971757123</v>
      </c>
    </row>
    <row r="204" spans="1:31" x14ac:dyDescent="0.3">
      <c r="A204" s="71" cm="1">
        <f t="array" ref="A204">INDEX(V192:AE192,B$11)</f>
        <v>0.99999959580988484</v>
      </c>
      <c r="B204" s="57">
        <f t="shared" si="59"/>
        <v>1.6329095731126841E-7</v>
      </c>
      <c r="C204" s="57" cm="1">
        <f t="array" ref="C204">C203+INDEX(V$17:AE$17,B$11)</f>
        <v>174</v>
      </c>
      <c r="D204" s="57">
        <f t="shared" si="45"/>
        <v>1.4617701493691015E-9</v>
      </c>
      <c r="E204" s="122">
        <f t="shared" si="46"/>
        <v>0</v>
      </c>
      <c r="G204" s="71" t="str">
        <f t="shared" si="47"/>
        <v/>
      </c>
      <c r="H204" s="57" t="str">
        <f t="shared" si="60"/>
        <v/>
      </c>
      <c r="I204" s="57" t="str">
        <f t="shared" si="57"/>
        <v/>
      </c>
      <c r="J204" s="57" t="str">
        <f t="shared" si="58"/>
        <v/>
      </c>
      <c r="K204" s="122" t="e">
        <f t="shared" si="53"/>
        <v>#N/A</v>
      </c>
      <c r="L204" s="57" t="str">
        <f>IF(I204="","",AVERAGE(J$30:J204))</f>
        <v/>
      </c>
      <c r="M204" s="57" t="str">
        <f>IFERROR(_xlfn.STDEV.S(J$30:J204)/H204^0.5,"")</f>
        <v/>
      </c>
      <c r="N204" s="57" t="str">
        <f t="shared" si="52"/>
        <v/>
      </c>
      <c r="O204" s="57" t="str">
        <f t="shared" si="54"/>
        <v/>
      </c>
      <c r="P204" s="122" t="str">
        <f t="shared" si="55"/>
        <v/>
      </c>
      <c r="Q204" s="57" cm="1">
        <f t="array" ref="Q204">IF($B$12,INDEX(V$14:AE$14,B$11),"")</f>
        <v>100.49999999737008</v>
      </c>
      <c r="R204" s="122">
        <v>175</v>
      </c>
      <c r="U204" s="134">
        <v>186</v>
      </c>
      <c r="V204" s="71">
        <f t="shared" si="41"/>
        <v>0.99999999507620851</v>
      </c>
      <c r="W204" s="57" t="str">
        <f t="shared" si="42"/>
        <v/>
      </c>
      <c r="X204" s="57">
        <f t="shared" si="43"/>
        <v>1.86</v>
      </c>
      <c r="Y204" s="57">
        <f t="shared" si="56"/>
        <v>0.98696765714051216</v>
      </c>
      <c r="Z204" s="57">
        <v>0.99973125245178984</v>
      </c>
      <c r="AA204" s="57">
        <v>0.99977792549938282</v>
      </c>
      <c r="AB204" s="57">
        <v>0.99999531322777679</v>
      </c>
      <c r="AC204" s="57">
        <v>0.99998763791451617</v>
      </c>
      <c r="AD204" s="57">
        <v>0.99997773977330784</v>
      </c>
      <c r="AE204" s="122">
        <v>0.98670923089450713</v>
      </c>
    </row>
    <row r="205" spans="1:31" x14ac:dyDescent="0.3">
      <c r="A205" s="71" cm="1">
        <f t="array" ref="A205">INDEX(V193:AE193,B$11)</f>
        <v>0.99999971334842808</v>
      </c>
      <c r="B205" s="57">
        <f t="shared" si="59"/>
        <v>1.1753854323170998E-7</v>
      </c>
      <c r="C205" s="57" cm="1">
        <f t="array" ref="C205">C204+INDEX(V$17:AE$17,B$11)</f>
        <v>175</v>
      </c>
      <c r="D205" s="57">
        <f t="shared" si="45"/>
        <v>1.1781836617430486E-9</v>
      </c>
      <c r="E205" s="122">
        <f t="shared" si="46"/>
        <v>0</v>
      </c>
      <c r="G205" s="71" t="str">
        <f t="shared" si="47"/>
        <v/>
      </c>
      <c r="H205" s="57" t="str">
        <f t="shared" si="60"/>
        <v/>
      </c>
      <c r="I205" s="57" t="str">
        <f t="shared" si="57"/>
        <v/>
      </c>
      <c r="J205" s="57" t="str">
        <f t="shared" si="58"/>
        <v/>
      </c>
      <c r="K205" s="122" t="e">
        <f t="shared" si="53"/>
        <v>#N/A</v>
      </c>
      <c r="L205" s="57" t="str">
        <f>IF(I205="","",AVERAGE(J$30:J205))</f>
        <v/>
      </c>
      <c r="M205" s="57" t="str">
        <f>IFERROR(_xlfn.STDEV.S(J$30:J205)/H205^0.5,"")</f>
        <v/>
      </c>
      <c r="N205" s="57" t="str">
        <f t="shared" si="52"/>
        <v/>
      </c>
      <c r="O205" s="57" t="str">
        <f t="shared" si="54"/>
        <v/>
      </c>
      <c r="P205" s="122" t="str">
        <f t="shared" si="55"/>
        <v/>
      </c>
      <c r="Q205" s="57" cm="1">
        <f t="array" ref="Q205">IF($B$12,INDEX(V$14:AE$14,B$11),"")</f>
        <v>100.49999999737008</v>
      </c>
      <c r="R205" s="122">
        <v>176</v>
      </c>
      <c r="U205" s="134">
        <v>187</v>
      </c>
      <c r="V205" s="71">
        <f t="shared" si="41"/>
        <v>0.99999999668425399</v>
      </c>
      <c r="W205" s="57" t="str">
        <f t="shared" si="42"/>
        <v/>
      </c>
      <c r="X205" s="57">
        <f t="shared" si="43"/>
        <v>1.87</v>
      </c>
      <c r="Y205" s="57">
        <f t="shared" si="56"/>
        <v>0.98720394189873739</v>
      </c>
      <c r="Z205" s="57">
        <v>0.99976914720474885</v>
      </c>
      <c r="AA205" s="57">
        <v>0.99980956004363031</v>
      </c>
      <c r="AB205" s="57">
        <v>0.9999978368743585</v>
      </c>
      <c r="AC205" s="57">
        <v>0.99998866808830644</v>
      </c>
      <c r="AD205" s="57">
        <v>0.99999111847580935</v>
      </c>
      <c r="AE205" s="122">
        <v>0.98774502450878199</v>
      </c>
    </row>
    <row r="206" spans="1:31" x14ac:dyDescent="0.3">
      <c r="A206" s="71" cm="1">
        <f t="array" ref="A206">INDEX(V194:AE194,B$11)</f>
        <v>0.99999979757885205</v>
      </c>
      <c r="B206" s="57">
        <f t="shared" si="59"/>
        <v>8.4230423968989498E-8</v>
      </c>
      <c r="C206" s="57" cm="1">
        <f t="array" ref="C206">C205+INDEX(V$17:AE$17,B$11)</f>
        <v>176</v>
      </c>
      <c r="D206" s="57">
        <f t="shared" si="45"/>
        <v>9.5134655708761784E-10</v>
      </c>
      <c r="E206" s="122">
        <f t="shared" si="46"/>
        <v>0</v>
      </c>
      <c r="G206" s="71" t="str">
        <f t="shared" si="47"/>
        <v/>
      </c>
      <c r="H206" s="57" t="str">
        <f t="shared" si="60"/>
        <v/>
      </c>
      <c r="I206" s="57" t="str">
        <f t="shared" si="57"/>
        <v/>
      </c>
      <c r="J206" s="57" t="str">
        <f t="shared" si="58"/>
        <v/>
      </c>
      <c r="K206" s="122" t="e">
        <f t="shared" si="53"/>
        <v>#N/A</v>
      </c>
      <c r="L206" s="57" t="str">
        <f>IF(I206="","",AVERAGE(J$30:J206))</f>
        <v/>
      </c>
      <c r="M206" s="57" t="str">
        <f>IFERROR(_xlfn.STDEV.S(J$30:J206)/H206^0.5,"")</f>
        <v/>
      </c>
      <c r="N206" s="57" t="str">
        <f t="shared" si="52"/>
        <v/>
      </c>
      <c r="O206" s="57" t="str">
        <f t="shared" si="54"/>
        <v/>
      </c>
      <c r="P206" s="122" t="str">
        <f t="shared" si="55"/>
        <v/>
      </c>
      <c r="Q206" s="57" cm="1">
        <f t="array" ref="Q206">IF($B$12,INDEX(V$14:AE$14,B$11),"")</f>
        <v>100.49999999737008</v>
      </c>
      <c r="R206" s="122">
        <v>177</v>
      </c>
      <c r="U206" s="134">
        <v>188</v>
      </c>
      <c r="V206" s="71">
        <f t="shared" si="41"/>
        <v>0.9999999977767835</v>
      </c>
      <c r="W206" s="57" t="str">
        <f t="shared" si="42"/>
        <v/>
      </c>
      <c r="X206" s="57">
        <f t="shared" si="43"/>
        <v>1.88</v>
      </c>
      <c r="Y206" s="57">
        <f t="shared" si="56"/>
        <v>0.98743528098378419</v>
      </c>
      <c r="Z206" s="57">
        <v>0.99980308608695934</v>
      </c>
      <c r="AA206" s="57">
        <v>0.99983107153371853</v>
      </c>
      <c r="AB206" s="57">
        <v>0.99999909869764947</v>
      </c>
      <c r="AC206" s="57">
        <v>0.99998866808830644</v>
      </c>
      <c r="AD206" s="57">
        <v>0.99999734037841848</v>
      </c>
      <c r="AE206" s="122">
        <v>0.98874360981379861</v>
      </c>
    </row>
    <row r="207" spans="1:31" x14ac:dyDescent="0.3">
      <c r="A207" s="71" cm="1">
        <f t="array" ref="A207">INDEX(V195:AE195,B$11)</f>
        <v>0.99999985767244648</v>
      </c>
      <c r="B207" s="57">
        <f t="shared" si="59"/>
        <v>6.0093594433929809E-8</v>
      </c>
      <c r="C207" s="57" cm="1">
        <f t="array" ref="C207">C206+INDEX(V$17:AE$17,B$11)</f>
        <v>177</v>
      </c>
      <c r="D207" s="57">
        <f t="shared" si="45"/>
        <v>7.6957040739955573E-10</v>
      </c>
      <c r="E207" s="122">
        <f t="shared" si="46"/>
        <v>0</v>
      </c>
      <c r="G207" s="71" t="str">
        <f t="shared" si="47"/>
        <v/>
      </c>
      <c r="H207" s="57" t="str">
        <f t="shared" si="60"/>
        <v/>
      </c>
      <c r="I207" s="57" t="str">
        <f t="shared" si="57"/>
        <v/>
      </c>
      <c r="J207" s="57" t="str">
        <f t="shared" si="58"/>
        <v/>
      </c>
      <c r="K207" s="122" t="e">
        <f t="shared" si="53"/>
        <v>#N/A</v>
      </c>
      <c r="L207" s="57" t="str">
        <f>IF(I207="","",AVERAGE(J$30:J207))</f>
        <v/>
      </c>
      <c r="M207" s="57" t="str">
        <f>IFERROR(_xlfn.STDEV.S(J$30:J207)/H207^0.5,"")</f>
        <v/>
      </c>
      <c r="N207" s="57" t="str">
        <f t="shared" si="52"/>
        <v/>
      </c>
      <c r="O207" s="57" t="str">
        <f t="shared" si="54"/>
        <v/>
      </c>
      <c r="P207" s="122" t="str">
        <f t="shared" si="55"/>
        <v/>
      </c>
      <c r="Q207" s="57" cm="1">
        <f t="array" ref="Q207">IF($B$12,INDEX(V$14:AE$14,B$11),"")</f>
        <v>100.49999999737008</v>
      </c>
      <c r="R207" s="122">
        <v>178</v>
      </c>
      <c r="U207" s="134">
        <v>189</v>
      </c>
      <c r="V207" s="71">
        <f t="shared" si="41"/>
        <v>0.99999999851577337</v>
      </c>
      <c r="W207" s="57" t="str">
        <f t="shared" si="42"/>
        <v/>
      </c>
      <c r="X207" s="57">
        <f t="shared" si="43"/>
        <v>1.89</v>
      </c>
      <c r="Y207" s="57">
        <f t="shared" si="56"/>
        <v>0.98766179213517791</v>
      </c>
      <c r="Z207" s="57">
        <v>0.999833416999241</v>
      </c>
      <c r="AA207" s="57">
        <v>0.99984625611495725</v>
      </c>
      <c r="AB207" s="57">
        <v>0.9999996722536908</v>
      </c>
      <c r="AC207" s="57">
        <v>0.99998866808830644</v>
      </c>
      <c r="AD207" s="57">
        <v>0.99999955672973639</v>
      </c>
      <c r="AE207" s="122">
        <v>0.98972290913652938</v>
      </c>
    </row>
    <row r="208" spans="1:31" x14ac:dyDescent="0.3">
      <c r="A208" s="71" cm="1">
        <f t="array" ref="A208">INDEX(V196:AE196,B$11)</f>
        <v>0.99999990035573683</v>
      </c>
      <c r="B208" s="57">
        <f t="shared" si="59"/>
        <v>4.2683290346623437E-8</v>
      </c>
      <c r="C208" s="57" cm="1">
        <f t="array" ref="C208">C207+INDEX(V$17:AE$17,B$11)</f>
        <v>178</v>
      </c>
      <c r="D208" s="57">
        <f t="shared" si="45"/>
        <v>6.2363947339605375E-10</v>
      </c>
      <c r="E208" s="122">
        <f t="shared" si="46"/>
        <v>0</v>
      </c>
      <c r="G208" s="71" t="str">
        <f t="shared" si="47"/>
        <v/>
      </c>
      <c r="H208" s="57" t="str">
        <f t="shared" si="60"/>
        <v/>
      </c>
      <c r="I208" s="57" t="str">
        <f t="shared" si="57"/>
        <v/>
      </c>
      <c r="J208" s="57" t="str">
        <f t="shared" si="58"/>
        <v/>
      </c>
      <c r="K208" s="122" t="e">
        <f t="shared" si="53"/>
        <v>#N/A</v>
      </c>
      <c r="L208" s="57" t="str">
        <f>IF(I208="","",AVERAGE(J$30:J208))</f>
        <v/>
      </c>
      <c r="M208" s="57" t="str">
        <f>IFERROR(_xlfn.STDEV.S(J$30:J208)/H208^0.5,"")</f>
        <v/>
      </c>
      <c r="N208" s="57" t="str">
        <f t="shared" si="52"/>
        <v/>
      </c>
      <c r="O208" s="57" t="str">
        <f t="shared" si="54"/>
        <v/>
      </c>
      <c r="P208" s="122" t="str">
        <f t="shared" si="55"/>
        <v/>
      </c>
      <c r="Q208" s="57" cm="1">
        <f t="array" ref="Q208">IF($B$12,INDEX(V$14:AE$14,B$11),"")</f>
        <v>100.49999999737008</v>
      </c>
      <c r="R208" s="122">
        <v>179</v>
      </c>
      <c r="U208" s="134">
        <v>190</v>
      </c>
      <c r="V208" s="71">
        <f t="shared" si="41"/>
        <v>0.9999999990134123</v>
      </c>
      <c r="W208" s="57" t="str">
        <f t="shared" si="42"/>
        <v/>
      </c>
      <c r="X208" s="57">
        <f t="shared" si="43"/>
        <v>1.9</v>
      </c>
      <c r="Y208" s="57">
        <f t="shared" si="56"/>
        <v>0.98788358994615122</v>
      </c>
      <c r="Z208" s="57">
        <v>0.99986045175311677</v>
      </c>
      <c r="AA208" s="57">
        <v>0.99986122979923442</v>
      </c>
      <c r="AB208" s="57">
        <v>0.99999990167610719</v>
      </c>
      <c r="AC208" s="57">
        <v>0.99998866808830644</v>
      </c>
      <c r="AD208" s="57">
        <v>1</v>
      </c>
      <c r="AE208" s="122">
        <v>0.99069188364046079</v>
      </c>
    </row>
    <row r="209" spans="1:31" x14ac:dyDescent="0.3">
      <c r="A209" s="71" cm="1">
        <f t="array" ref="A209">INDEX(V197:AE197,B$11)</f>
        <v>0.9999999305384385</v>
      </c>
      <c r="B209" s="57">
        <f t="shared" si="59"/>
        <v>3.0182701671321865E-8</v>
      </c>
      <c r="C209" s="57" cm="1">
        <f t="array" ref="C209">C208+INDEX(V$17:AE$17,B$11)</f>
        <v>179</v>
      </c>
      <c r="D209" s="57">
        <f t="shared" si="45"/>
        <v>5.0627446679385457E-10</v>
      </c>
      <c r="E209" s="122">
        <f t="shared" si="46"/>
        <v>0</v>
      </c>
      <c r="G209" s="71" t="str">
        <f t="shared" si="47"/>
        <v/>
      </c>
      <c r="H209" s="57" t="str">
        <f t="shared" si="60"/>
        <v/>
      </c>
      <c r="I209" s="57" t="str">
        <f t="shared" si="57"/>
        <v/>
      </c>
      <c r="J209" s="57" t="str">
        <f t="shared" si="58"/>
        <v/>
      </c>
      <c r="K209" s="122" t="e">
        <f t="shared" si="53"/>
        <v>#N/A</v>
      </c>
      <c r="L209" s="57" t="str">
        <f>IF(I209="","",AVERAGE(J$30:J209))</f>
        <v/>
      </c>
      <c r="M209" s="57" t="str">
        <f>IFERROR(_xlfn.STDEV.S(J$30:J209)/H209^0.5,"")</f>
        <v/>
      </c>
      <c r="N209" s="57" t="str">
        <f t="shared" si="52"/>
        <v/>
      </c>
      <c r="O209" s="57" t="str">
        <f t="shared" si="54"/>
        <v/>
      </c>
      <c r="P209" s="122" t="str">
        <f t="shared" si="55"/>
        <v/>
      </c>
      <c r="Q209" s="57" cm="1">
        <f t="array" ref="Q209">IF($B$12,INDEX(V$14:AE$14,B$11),"")</f>
        <v>100.49999999737008</v>
      </c>
      <c r="R209" s="122">
        <v>180</v>
      </c>
      <c r="U209" s="134">
        <v>191</v>
      </c>
      <c r="V209" s="71">
        <f t="shared" si="41"/>
        <v>0.99999999934703898</v>
      </c>
      <c r="W209" s="57" t="str">
        <f t="shared" si="42"/>
        <v/>
      </c>
      <c r="X209" s="57">
        <f t="shared" si="43"/>
        <v>1.91</v>
      </c>
      <c r="Y209" s="57">
        <f t="shared" si="56"/>
        <v>0.98810078595690742</v>
      </c>
      <c r="Z209" s="57">
        <v>0.99988448050653222</v>
      </c>
      <c r="AA209" s="57">
        <v>0.99988147590755283</v>
      </c>
      <c r="AB209" s="57">
        <v>0.99999997815024599</v>
      </c>
      <c r="AC209" s="57">
        <v>0.99998866808830644</v>
      </c>
      <c r="AD209" s="57">
        <v>1</v>
      </c>
      <c r="AE209" s="122">
        <v>0.99165754641006043</v>
      </c>
    </row>
    <row r="210" spans="1:31" x14ac:dyDescent="0.3">
      <c r="A210" s="71" cm="1">
        <f t="array" ref="A210">INDEX(V198:AE198,B$11)</f>
        <v>0.99999995178696632</v>
      </c>
      <c r="B210" s="57">
        <f t="shared" si="59"/>
        <v>2.1248527826145391E-8</v>
      </c>
      <c r="C210" s="57" cm="1">
        <f t="array" ref="C210">C209+INDEX(V$17:AE$17,B$11)</f>
        <v>180</v>
      </c>
      <c r="D210" s="57">
        <f t="shared" si="45"/>
        <v>4.1171588360811029E-10</v>
      </c>
      <c r="E210" s="122">
        <f t="shared" si="46"/>
        <v>0</v>
      </c>
      <c r="G210" s="71" t="str">
        <f t="shared" si="47"/>
        <v/>
      </c>
      <c r="H210" s="57" t="str">
        <f t="shared" si="60"/>
        <v/>
      </c>
      <c r="I210" s="57" t="str">
        <f t="shared" si="57"/>
        <v/>
      </c>
      <c r="J210" s="57" t="str">
        <f t="shared" si="58"/>
        <v/>
      </c>
      <c r="K210" s="122" t="e">
        <f t="shared" si="53"/>
        <v>#N/A</v>
      </c>
      <c r="L210" s="57" t="str">
        <f>IF(I210="","",AVERAGE(J$30:J210))</f>
        <v/>
      </c>
      <c r="M210" s="57" t="str">
        <f>IFERROR(_xlfn.STDEV.S(J$30:J210)/H210^0.5,"")</f>
        <v/>
      </c>
      <c r="N210" s="57" t="str">
        <f t="shared" si="52"/>
        <v/>
      </c>
      <c r="O210" s="57" t="str">
        <f t="shared" si="54"/>
        <v/>
      </c>
      <c r="P210" s="122" t="str">
        <f t="shared" si="55"/>
        <v/>
      </c>
      <c r="Q210" s="57" cm="1">
        <f t="array" ref="Q210">IF($B$12,INDEX(V$14:AE$14,B$11),"")</f>
        <v>100.49999999737008</v>
      </c>
      <c r="R210" s="122">
        <v>181</v>
      </c>
      <c r="U210" s="134">
        <v>192</v>
      </c>
      <c r="V210" s="71">
        <f t="shared" ref="V210:V273" si="61">NORMDIST(C222,100,15,1)</f>
        <v>0.99999999956971719</v>
      </c>
      <c r="W210" s="57" t="str">
        <f t="shared" ref="W210:W273" si="62">IFERROR(BETADIST(C222,6,3,0,100),"")</f>
        <v/>
      </c>
      <c r="X210" s="57">
        <f t="shared" ref="X210:X273" si="63">C222/100</f>
        <v>1.92</v>
      </c>
      <c r="Y210" s="57">
        <f t="shared" si="56"/>
        <v>0.9883134887448527</v>
      </c>
      <c r="Z210" s="57">
        <v>0.99990579791981282</v>
      </c>
      <c r="AA210" s="57">
        <v>0.9999082598216823</v>
      </c>
      <c r="AB210" s="57">
        <v>0.99999999726878075</v>
      </c>
      <c r="AC210" s="57">
        <v>0.99998866808830644</v>
      </c>
      <c r="AD210" s="57">
        <v>1</v>
      </c>
      <c r="AE210" s="122">
        <v>0.99262807937720687</v>
      </c>
    </row>
    <row r="211" spans="1:31" x14ac:dyDescent="0.3">
      <c r="A211" s="71" cm="1">
        <f t="array" ref="A211">INDEX(V199:AE199,B$11)</f>
        <v>0.99999996667955149</v>
      </c>
      <c r="B211" s="57">
        <f t="shared" si="59"/>
        <v>1.4892585165071637E-8</v>
      </c>
      <c r="C211" s="57" cm="1">
        <f t="array" ref="C211">C210+INDEX(V$17:AE$17,B$11)</f>
        <v>181</v>
      </c>
      <c r="D211" s="57">
        <f t="shared" si="45"/>
        <v>3.3539737653853763E-10</v>
      </c>
      <c r="E211" s="122">
        <f t="shared" si="46"/>
        <v>0</v>
      </c>
      <c r="G211" s="71" t="str">
        <f t="shared" si="47"/>
        <v/>
      </c>
      <c r="H211" s="57" t="str">
        <f t="shared" si="60"/>
        <v/>
      </c>
      <c r="I211" s="57" t="str">
        <f t="shared" si="57"/>
        <v/>
      </c>
      <c r="J211" s="57" t="str">
        <f t="shared" si="58"/>
        <v/>
      </c>
      <c r="K211" s="122" t="e">
        <f t="shared" si="53"/>
        <v>#N/A</v>
      </c>
      <c r="L211" s="57" t="str">
        <f>IF(I211="","",AVERAGE(J$30:J211))</f>
        <v/>
      </c>
      <c r="M211" s="57" t="str">
        <f>IFERROR(_xlfn.STDEV.S(J$30:J211)/H211^0.5,"")</f>
        <v/>
      </c>
      <c r="N211" s="57" t="str">
        <f t="shared" si="52"/>
        <v/>
      </c>
      <c r="O211" s="57" t="str">
        <f t="shared" si="54"/>
        <v/>
      </c>
      <c r="P211" s="122" t="str">
        <f t="shared" si="55"/>
        <v/>
      </c>
      <c r="Q211" s="57" cm="1">
        <f t="array" ref="Q211">IF($B$12,INDEX(V$14:AE$14,B$11),"")</f>
        <v>100.49999999737008</v>
      </c>
      <c r="R211" s="122">
        <v>182</v>
      </c>
      <c r="U211" s="134">
        <v>193</v>
      </c>
      <c r="V211" s="71">
        <f t="shared" si="61"/>
        <v>0.99999999971768416</v>
      </c>
      <c r="W211" s="57" t="str">
        <f t="shared" si="62"/>
        <v/>
      </c>
      <c r="X211" s="57">
        <f t="shared" si="63"/>
        <v>1.93</v>
      </c>
      <c r="Y211" s="57">
        <f t="shared" ref="Y211:Y242" si="64">_xlfn.LOGNORM.DIST(C223,(LN(120)+LN(10))/2,(LN(120)-LN(10))/3.29,1)</f>
        <v>0.98852180401189904</v>
      </c>
      <c r="Z211" s="57">
        <v>0.99992467091869686</v>
      </c>
      <c r="AA211" s="57">
        <v>0.99993799629327496</v>
      </c>
      <c r="AB211" s="57">
        <v>1</v>
      </c>
      <c r="AC211" s="57">
        <v>0.99998866808830644</v>
      </c>
      <c r="AD211" s="57">
        <v>1</v>
      </c>
      <c r="AE211" s="122">
        <v>0.99360913197105449</v>
      </c>
    </row>
    <row r="212" spans="1:31" x14ac:dyDescent="0.3">
      <c r="A212" s="71" cm="1">
        <f t="array" ref="A212">INDEX(V200:AE200,B$11)</f>
        <v>0.99999997707113786</v>
      </c>
      <c r="B212" s="57">
        <f t="shared" si="59"/>
        <v>1.0391586369173922E-8</v>
      </c>
      <c r="C212" s="57" cm="1">
        <f t="array" ref="C212">C211+INDEX(V$17:AE$17,B$11)</f>
        <v>182</v>
      </c>
      <c r="D212" s="57">
        <f t="shared" si="45"/>
        <v>2.7369295718671083E-10</v>
      </c>
      <c r="E212" s="122">
        <f t="shared" si="46"/>
        <v>0</v>
      </c>
      <c r="G212" s="71" t="str">
        <f t="shared" si="47"/>
        <v/>
      </c>
      <c r="H212" s="57" t="str">
        <f t="shared" si="60"/>
        <v/>
      </c>
      <c r="I212" s="57" t="str">
        <f t="shared" si="57"/>
        <v/>
      </c>
      <c r="J212" s="57" t="str">
        <f t="shared" si="58"/>
        <v/>
      </c>
      <c r="K212" s="122" t="e">
        <f t="shared" si="53"/>
        <v>#N/A</v>
      </c>
      <c r="L212" s="57" t="str">
        <f>IF(I212="","",AVERAGE(J$30:J212))</f>
        <v/>
      </c>
      <c r="M212" s="57" t="str">
        <f>IFERROR(_xlfn.STDEV.S(J$30:J212)/H212^0.5,"")</f>
        <v/>
      </c>
      <c r="N212" s="57" t="str">
        <f t="shared" si="52"/>
        <v/>
      </c>
      <c r="O212" s="57" t="str">
        <f t="shared" si="54"/>
        <v/>
      </c>
      <c r="P212" s="122" t="str">
        <f t="shared" si="55"/>
        <v/>
      </c>
      <c r="Q212" s="57" cm="1">
        <f t="array" ref="Q212">IF($B$12,INDEX(V$14:AE$14,B$11),"")</f>
        <v>100.49999999737008</v>
      </c>
      <c r="R212" s="122">
        <v>183</v>
      </c>
      <c r="U212" s="134">
        <v>194</v>
      </c>
      <c r="V212" s="71">
        <f t="shared" si="61"/>
        <v>0.99999999981557075</v>
      </c>
      <c r="W212" s="57" t="str">
        <f t="shared" si="62"/>
        <v/>
      </c>
      <c r="X212" s="57">
        <f t="shared" si="63"/>
        <v>1.94</v>
      </c>
      <c r="Y212" s="57">
        <f t="shared" si="64"/>
        <v>0.98872583466894615</v>
      </c>
      <c r="Z212" s="57">
        <v>0.99994099312609286</v>
      </c>
      <c r="AA212" s="57">
        <v>0.99996456931044275</v>
      </c>
      <c r="AB212" s="57">
        <v>1</v>
      </c>
      <c r="AC212" s="57">
        <v>0.99998969826209672</v>
      </c>
      <c r="AD212" s="57">
        <v>1</v>
      </c>
      <c r="AE212" s="122">
        <v>0.99459700284146801</v>
      </c>
    </row>
    <row r="213" spans="1:31" x14ac:dyDescent="0.3">
      <c r="A213" s="71" cm="1">
        <f t="array" ref="A213">INDEX(V201:AE201,B$11)</f>
        <v>0.9999999842899232</v>
      </c>
      <c r="B213" s="57">
        <f t="shared" si="59"/>
        <v>7.2187853472627239E-9</v>
      </c>
      <c r="C213" s="57" cm="1">
        <f t="array" ref="C213">C212+INDEX(V$17:AE$17,B$11)</f>
        <v>183</v>
      </c>
      <c r="D213" s="57">
        <f t="shared" si="45"/>
        <v>2.2371826613465373E-10</v>
      </c>
      <c r="E213" s="122">
        <f t="shared" si="46"/>
        <v>0</v>
      </c>
      <c r="G213" s="71" t="str">
        <f t="shared" si="47"/>
        <v/>
      </c>
      <c r="H213" s="57" t="str">
        <f t="shared" si="60"/>
        <v/>
      </c>
      <c r="I213" s="57" t="str">
        <f t="shared" si="57"/>
        <v/>
      </c>
      <c r="J213" s="57" t="str">
        <f t="shared" si="58"/>
        <v/>
      </c>
      <c r="K213" s="122" t="e">
        <f t="shared" si="53"/>
        <v>#N/A</v>
      </c>
      <c r="L213" s="57" t="str">
        <f>IF(I213="","",AVERAGE(J$30:J213))</f>
        <v/>
      </c>
      <c r="M213" s="57" t="str">
        <f>IFERROR(_xlfn.STDEV.S(J$30:J213)/H213^0.5,"")</f>
        <v/>
      </c>
      <c r="N213" s="57" t="str">
        <f t="shared" si="52"/>
        <v/>
      </c>
      <c r="O213" s="57" t="str">
        <f t="shared" si="54"/>
        <v/>
      </c>
      <c r="P213" s="122" t="str">
        <f t="shared" si="55"/>
        <v/>
      </c>
      <c r="Q213" s="57" cm="1">
        <f t="array" ref="Q213">IF($B$12,INDEX(V$14:AE$14,B$11),"")</f>
        <v>100.49999999737008</v>
      </c>
      <c r="R213" s="122">
        <v>184</v>
      </c>
      <c r="U213" s="134">
        <v>195</v>
      </c>
      <c r="V213" s="71">
        <f t="shared" si="61"/>
        <v>0.99999999988003974</v>
      </c>
      <c r="W213" s="57" t="str">
        <f t="shared" si="62"/>
        <v/>
      </c>
      <c r="X213" s="57">
        <f t="shared" si="63"/>
        <v>1.95</v>
      </c>
      <c r="Y213" s="57">
        <f t="shared" si="64"/>
        <v>0.98892568091763799</v>
      </c>
      <c r="Z213" s="57">
        <v>0.99995503593351165</v>
      </c>
      <c r="AA213" s="57">
        <v>0.99998355003699135</v>
      </c>
      <c r="AB213" s="57">
        <v>1</v>
      </c>
      <c r="AC213" s="57">
        <v>0.99999175860967737</v>
      </c>
      <c r="AD213" s="57">
        <v>1</v>
      </c>
      <c r="AE213" s="122">
        <v>0.99558175678545136</v>
      </c>
    </row>
    <row r="214" spans="1:31" x14ac:dyDescent="0.3">
      <c r="A214" s="71" cm="1">
        <f t="array" ref="A214">INDEX(V202:AE202,B$11)</f>
        <v>0.99999998928240974</v>
      </c>
      <c r="B214" s="57">
        <f t="shared" si="59"/>
        <v>4.9924865352934944E-9</v>
      </c>
      <c r="C214" s="57" cm="1">
        <f t="array" ref="C214">C213+INDEX(V$17:AE$17,B$11)</f>
        <v>184</v>
      </c>
      <c r="D214" s="57">
        <f t="shared" si="45"/>
        <v>1.831741425206701E-10</v>
      </c>
      <c r="E214" s="122">
        <f t="shared" si="46"/>
        <v>0</v>
      </c>
      <c r="G214" s="71" t="str">
        <f t="shared" si="47"/>
        <v/>
      </c>
      <c r="H214" s="57" t="str">
        <f t="shared" si="60"/>
        <v/>
      </c>
      <c r="I214" s="57" t="str">
        <f t="shared" si="57"/>
        <v/>
      </c>
      <c r="J214" s="57" t="str">
        <f t="shared" si="58"/>
        <v/>
      </c>
      <c r="K214" s="122" t="e">
        <f t="shared" si="53"/>
        <v>#N/A</v>
      </c>
      <c r="L214" s="57" t="str">
        <f>IF(I214="","",AVERAGE(J$30:J214))</f>
        <v/>
      </c>
      <c r="M214" s="57" t="str">
        <f>IFERROR(_xlfn.STDEV.S(J$30:J214)/H214^0.5,"")</f>
        <v/>
      </c>
      <c r="N214" s="57" t="str">
        <f t="shared" si="52"/>
        <v/>
      </c>
      <c r="O214" s="57" t="str">
        <f t="shared" si="54"/>
        <v/>
      </c>
      <c r="P214" s="122" t="str">
        <f t="shared" si="55"/>
        <v/>
      </c>
      <c r="Q214" s="57" cm="1">
        <f t="array" ref="Q214">IF($B$12,INDEX(V$14:AE$14,B$11),"")</f>
        <v>100.49999999737008</v>
      </c>
      <c r="R214" s="122">
        <v>185</v>
      </c>
      <c r="U214" s="134">
        <v>196</v>
      </c>
      <c r="V214" s="71">
        <f t="shared" si="61"/>
        <v>0.99999999992231148</v>
      </c>
      <c r="W214" s="57" t="str">
        <f t="shared" si="62"/>
        <v/>
      </c>
      <c r="X214" s="57">
        <f t="shared" si="63"/>
        <v>1.96</v>
      </c>
      <c r="Y214" s="57">
        <f t="shared" si="64"/>
        <v>0.98912144032949068</v>
      </c>
      <c r="Z214" s="57">
        <v>0.99996704041745499</v>
      </c>
      <c r="AA214" s="57">
        <v>0.99999409488507374</v>
      </c>
      <c r="AB214" s="57">
        <v>1</v>
      </c>
      <c r="AC214" s="57">
        <v>0.99999381895725803</v>
      </c>
      <c r="AD214" s="57">
        <v>1</v>
      </c>
      <c r="AE214" s="122">
        <v>0.99654177012589651</v>
      </c>
    </row>
    <row r="215" spans="1:31" x14ac:dyDescent="0.3">
      <c r="A215" s="71" cm="1">
        <f t="array" ref="A215">INDEX(V203:AE203,B$11)</f>
        <v>0.99999999271988993</v>
      </c>
      <c r="B215" s="57">
        <f t="shared" si="59"/>
        <v>3.4374801893832796E-9</v>
      </c>
      <c r="C215" s="57" cm="1">
        <f t="array" ref="C215">C214+INDEX(V$17:AE$17,B$11)</f>
        <v>185</v>
      </c>
      <c r="D215" s="57">
        <f t="shared" si="45"/>
        <v>1.5022538768505456E-10</v>
      </c>
      <c r="E215" s="122">
        <f t="shared" si="46"/>
        <v>0</v>
      </c>
      <c r="G215" s="71" t="str">
        <f t="shared" si="47"/>
        <v/>
      </c>
      <c r="H215" s="57" t="str">
        <f t="shared" si="60"/>
        <v/>
      </c>
      <c r="I215" s="57" t="str">
        <f t="shared" si="57"/>
        <v/>
      </c>
      <c r="J215" s="57" t="str">
        <f t="shared" si="58"/>
        <v/>
      </c>
      <c r="K215" s="122" t="e">
        <f t="shared" si="53"/>
        <v>#N/A</v>
      </c>
      <c r="L215" s="57" t="str">
        <f>IF(I215="","",AVERAGE(J$30:J215))</f>
        <v/>
      </c>
      <c r="M215" s="57" t="str">
        <f>IFERROR(_xlfn.STDEV.S(J$30:J215)/H215^0.5,"")</f>
        <v/>
      </c>
      <c r="N215" s="57" t="str">
        <f t="shared" si="52"/>
        <v/>
      </c>
      <c r="O215" s="57" t="str">
        <f t="shared" si="54"/>
        <v/>
      </c>
      <c r="P215" s="122" t="str">
        <f t="shared" si="55"/>
        <v/>
      </c>
      <c r="Q215" s="57" cm="1">
        <f t="array" ref="Q215">IF($B$12,INDEX(V$14:AE$14,B$11),"")</f>
        <v>100.49999999737008</v>
      </c>
      <c r="R215" s="122">
        <v>186</v>
      </c>
      <c r="U215" s="134">
        <v>197</v>
      </c>
      <c r="V215" s="71">
        <f t="shared" si="61"/>
        <v>0.99999999994990585</v>
      </c>
      <c r="W215" s="57" t="str">
        <f t="shared" si="62"/>
        <v/>
      </c>
      <c r="X215" s="57">
        <f t="shared" si="63"/>
        <v>1.97</v>
      </c>
      <c r="Y215" s="57">
        <f t="shared" si="64"/>
        <v>0.98931320792248412</v>
      </c>
      <c r="Z215" s="57">
        <v>0.99997721878298718</v>
      </c>
      <c r="AA215" s="57">
        <v>0.99999852372126841</v>
      </c>
      <c r="AB215" s="57">
        <v>1</v>
      </c>
      <c r="AC215" s="57">
        <v>0.99999587930483869</v>
      </c>
      <c r="AD215" s="57">
        <v>1</v>
      </c>
      <c r="AE215" s="122">
        <v>0.99745912053583075</v>
      </c>
    </row>
    <row r="216" spans="1:31" x14ac:dyDescent="0.3">
      <c r="A216" s="71" cm="1">
        <f t="array" ref="A216">INDEX(V204:AE204,B$11)</f>
        <v>0.99999999507620851</v>
      </c>
      <c r="B216" s="57">
        <f t="shared" si="59"/>
        <v>2.3563185846953161E-9</v>
      </c>
      <c r="C216" s="57" cm="1">
        <f t="array" ref="C216">C215+INDEX(V$17:AE$17,B$11)</f>
        <v>186</v>
      </c>
      <c r="D216" s="57">
        <f t="shared" si="45"/>
        <v>1.234043978115551E-10</v>
      </c>
      <c r="E216" s="122">
        <f t="shared" si="46"/>
        <v>0</v>
      </c>
      <c r="G216" s="71" t="str">
        <f t="shared" si="47"/>
        <v/>
      </c>
      <c r="H216" s="57" t="str">
        <f t="shared" si="60"/>
        <v/>
      </c>
      <c r="I216" s="57" t="str">
        <f t="shared" si="57"/>
        <v/>
      </c>
      <c r="J216" s="57" t="str">
        <f t="shared" si="58"/>
        <v/>
      </c>
      <c r="K216" s="122" t="e">
        <f t="shared" si="53"/>
        <v>#N/A</v>
      </c>
      <c r="L216" s="57" t="str">
        <f>IF(I216="","",AVERAGE(J$30:J216))</f>
        <v/>
      </c>
      <c r="M216" s="57" t="str">
        <f>IFERROR(_xlfn.STDEV.S(J$30:J216)/H216^0.5,"")</f>
        <v/>
      </c>
      <c r="N216" s="57" t="str">
        <f t="shared" si="52"/>
        <v/>
      </c>
      <c r="O216" s="57" t="str">
        <f t="shared" si="54"/>
        <v/>
      </c>
      <c r="P216" s="122" t="str">
        <f t="shared" si="55"/>
        <v/>
      </c>
      <c r="Q216" s="57" cm="1">
        <f t="array" ref="Q216">IF($B$12,INDEX(V$14:AE$14,B$11),"")</f>
        <v>100.49999999737008</v>
      </c>
      <c r="R216" s="122">
        <v>187</v>
      </c>
      <c r="U216" s="134">
        <v>198</v>
      </c>
      <c r="V216" s="71">
        <f t="shared" si="61"/>
        <v>0.99999999996783917</v>
      </c>
      <c r="W216" s="57" t="str">
        <f t="shared" si="62"/>
        <v/>
      </c>
      <c r="X216" s="57">
        <f t="shared" si="63"/>
        <v>1.98</v>
      </c>
      <c r="Y216" s="57">
        <f t="shared" si="64"/>
        <v>0.98950107623520411</v>
      </c>
      <c r="Z216" s="57">
        <v>0.99998576013802287</v>
      </c>
      <c r="AA216" s="57">
        <v>0.99999978910303833</v>
      </c>
      <c r="AB216" s="57">
        <v>1</v>
      </c>
      <c r="AC216" s="57">
        <v>0.99999793965241934</v>
      </c>
      <c r="AD216" s="57">
        <v>1</v>
      </c>
      <c r="AE216" s="122">
        <v>0.99831121029863656</v>
      </c>
    </row>
    <row r="217" spans="1:31" x14ac:dyDescent="0.3">
      <c r="A217" s="71" cm="1">
        <f t="array" ref="A217">INDEX(V205:AE205,B$11)</f>
        <v>0.99999999668425399</v>
      </c>
      <c r="B217" s="57">
        <f t="shared" si="59"/>
        <v>1.6080454745548423E-9</v>
      </c>
      <c r="C217" s="57" cm="1">
        <f t="array" ref="C217">C216+INDEX(V$17:AE$17,B$11)</f>
        <v>187</v>
      </c>
      <c r="D217" s="57">
        <f t="shared" si="45"/>
        <v>1.0153533569479123E-10</v>
      </c>
      <c r="E217" s="122">
        <f t="shared" si="46"/>
        <v>0</v>
      </c>
      <c r="G217" s="71" t="str">
        <f t="shared" si="47"/>
        <v/>
      </c>
      <c r="H217" s="57" t="str">
        <f t="shared" si="60"/>
        <v/>
      </c>
      <c r="I217" s="57" t="str">
        <f t="shared" si="57"/>
        <v/>
      </c>
      <c r="J217" s="57" t="str">
        <f t="shared" si="58"/>
        <v/>
      </c>
      <c r="K217" s="122" t="e">
        <f t="shared" si="53"/>
        <v>#N/A</v>
      </c>
      <c r="L217" s="57" t="str">
        <f>IF(I217="","",AVERAGE(J$30:J217))</f>
        <v/>
      </c>
      <c r="M217" s="57" t="str">
        <f>IFERROR(_xlfn.STDEV.S(J$30:J217)/H217^0.5,"")</f>
        <v/>
      </c>
      <c r="N217" s="57" t="str">
        <f t="shared" si="52"/>
        <v/>
      </c>
      <c r="O217" s="57" t="str">
        <f t="shared" si="54"/>
        <v/>
      </c>
      <c r="P217" s="122" t="str">
        <f t="shared" si="55"/>
        <v/>
      </c>
      <c r="Q217" s="57" cm="1">
        <f t="array" ref="Q217">IF($B$12,INDEX(V$14:AE$14,B$11),"")</f>
        <v>100.49999999737008</v>
      </c>
      <c r="R217" s="122">
        <v>188</v>
      </c>
      <c r="U217" s="134">
        <v>199</v>
      </c>
      <c r="V217" s="71">
        <f t="shared" si="61"/>
        <v>0.99999999997944211</v>
      </c>
      <c r="W217" s="57" t="str">
        <f t="shared" si="62"/>
        <v/>
      </c>
      <c r="X217" s="57">
        <f t="shared" si="63"/>
        <v>1.99</v>
      </c>
      <c r="Y217" s="57">
        <f t="shared" si="64"/>
        <v>0.98968513539862235</v>
      </c>
      <c r="Z217" s="57">
        <v>0.99999334325212619</v>
      </c>
      <c r="AA217" s="57">
        <v>1</v>
      </c>
      <c r="AB217" s="57">
        <v>1</v>
      </c>
      <c r="AC217" s="57">
        <v>1</v>
      </c>
      <c r="AD217" s="57">
        <v>1</v>
      </c>
      <c r="AE217" s="122">
        <v>0.99901933702195589</v>
      </c>
    </row>
    <row r="218" spans="1:31" ht="15" thickBot="1" x14ac:dyDescent="0.35">
      <c r="A218" s="71" cm="1">
        <f t="array" ref="A218">INDEX(V206:AE206,B$11)</f>
        <v>0.9999999977767835</v>
      </c>
      <c r="B218" s="57">
        <f t="shared" si="59"/>
        <v>1.0925295113040079E-9</v>
      </c>
      <c r="C218" s="57" cm="1">
        <f t="array" ref="C218">C217+INDEX(V$17:AE$17,B$11)</f>
        <v>188</v>
      </c>
      <c r="D218" s="57">
        <f t="shared" si="45"/>
        <v>8.3674955853041411E-11</v>
      </c>
      <c r="E218" s="122">
        <f t="shared" si="46"/>
        <v>0</v>
      </c>
      <c r="G218" s="71" t="str">
        <f t="shared" si="47"/>
        <v/>
      </c>
      <c r="H218" s="57" t="str">
        <f t="shared" si="60"/>
        <v/>
      </c>
      <c r="I218" s="57" t="str">
        <f t="shared" si="57"/>
        <v/>
      </c>
      <c r="J218" s="57" t="str">
        <f t="shared" si="58"/>
        <v/>
      </c>
      <c r="K218" s="122" t="e">
        <f t="shared" si="53"/>
        <v>#N/A</v>
      </c>
      <c r="L218" s="57" t="str">
        <f>IF(I218="","",AVERAGE(J$30:J218))</f>
        <v/>
      </c>
      <c r="M218" s="57" t="str">
        <f>IFERROR(_xlfn.STDEV.S(J$30:J218)/H218^0.5,"")</f>
        <v/>
      </c>
      <c r="N218" s="57" t="str">
        <f t="shared" si="52"/>
        <v/>
      </c>
      <c r="O218" s="57" t="str">
        <f t="shared" si="54"/>
        <v/>
      </c>
      <c r="P218" s="122" t="str">
        <f t="shared" si="55"/>
        <v/>
      </c>
      <c r="Q218" s="57" cm="1">
        <f t="array" ref="Q218">IF($B$12,INDEX(V$14:AE$14,B$11),"")</f>
        <v>100.49999999737008</v>
      </c>
      <c r="R218" s="122">
        <v>189</v>
      </c>
      <c r="U218" s="137">
        <v>200</v>
      </c>
      <c r="V218" s="72">
        <f t="shared" si="61"/>
        <v>0.99999999998691602</v>
      </c>
      <c r="W218" s="73" t="str">
        <f t="shared" si="62"/>
        <v/>
      </c>
      <c r="X218" s="73">
        <f t="shared" si="63"/>
        <v>2</v>
      </c>
      <c r="Y218" s="73">
        <f t="shared" si="64"/>
        <v>0.98986547320559404</v>
      </c>
      <c r="Z218" s="73">
        <v>1</v>
      </c>
      <c r="AA218" s="73">
        <v>1</v>
      </c>
      <c r="AB218" s="73">
        <v>1</v>
      </c>
      <c r="AC218" s="73">
        <v>1</v>
      </c>
      <c r="AD218" s="73">
        <v>1</v>
      </c>
      <c r="AE218" s="136">
        <v>0.99958116301096644</v>
      </c>
    </row>
    <row r="219" spans="1:31" x14ac:dyDescent="0.3">
      <c r="A219" s="71" cm="1">
        <f t="array" ref="A219">INDEX(V207:AE207,B$11)</f>
        <v>0.99999999851577337</v>
      </c>
      <c r="B219" s="57">
        <f t="shared" si="59"/>
        <v>7.3898986929776811E-10</v>
      </c>
      <c r="C219" s="57" cm="1">
        <f t="array" ref="C219">C218+INDEX(V$17:AE$17,B$11)</f>
        <v>189</v>
      </c>
      <c r="D219" s="57">
        <f t="shared" si="45"/>
        <v>6.9064642893579276E-11</v>
      </c>
      <c r="E219" s="122">
        <f t="shared" si="46"/>
        <v>0</v>
      </c>
      <c r="G219" s="71" t="str">
        <f t="shared" si="47"/>
        <v/>
      </c>
      <c r="H219" s="57" t="str">
        <f t="shared" si="60"/>
        <v/>
      </c>
      <c r="I219" s="57" t="str">
        <f t="shared" si="57"/>
        <v/>
      </c>
      <c r="J219" s="57" t="str">
        <f t="shared" si="58"/>
        <v/>
      </c>
      <c r="K219" s="122" t="e">
        <f t="shared" si="53"/>
        <v>#N/A</v>
      </c>
      <c r="L219" s="57" t="str">
        <f>IF(I219="","",AVERAGE(J$30:J219))</f>
        <v/>
      </c>
      <c r="M219" s="57" t="str">
        <f>IFERROR(_xlfn.STDEV.S(J$30:J219)/H219^0.5,"")</f>
        <v/>
      </c>
      <c r="N219" s="57" t="str">
        <f t="shared" si="52"/>
        <v/>
      </c>
      <c r="O219" s="57" t="str">
        <f t="shared" si="54"/>
        <v/>
      </c>
      <c r="P219" s="122" t="str">
        <f t="shared" si="55"/>
        <v/>
      </c>
      <c r="Q219" s="57" cm="1">
        <f t="array" ref="Q219">IF($B$12,INDEX(V$14:AE$14,B$11),"")</f>
        <v>100.49999999737008</v>
      </c>
      <c r="R219" s="122">
        <v>190</v>
      </c>
    </row>
    <row r="220" spans="1:31" x14ac:dyDescent="0.3">
      <c r="A220" s="71" cm="1">
        <f t="array" ref="A220">INDEX(V208:AE208,B$11)</f>
        <v>0.9999999990134123</v>
      </c>
      <c r="B220" s="57">
        <f t="shared" si="59"/>
        <v>4.9763893006371518E-10</v>
      </c>
      <c r="C220" s="57" cm="1">
        <f t="array" ref="C220">C219+INDEX(V$17:AE$17,B$11)</f>
        <v>190</v>
      </c>
      <c r="D220" s="57">
        <f t="shared" si="45"/>
        <v>5.7094107219768375E-11</v>
      </c>
      <c r="E220" s="122">
        <f t="shared" si="46"/>
        <v>0</v>
      </c>
      <c r="G220" s="71" t="str">
        <f t="shared" si="47"/>
        <v/>
      </c>
      <c r="H220" s="57" t="str">
        <f t="shared" si="60"/>
        <v/>
      </c>
      <c r="I220" s="57" t="str">
        <f t="shared" si="57"/>
        <v/>
      </c>
      <c r="J220" s="57" t="str">
        <f t="shared" si="58"/>
        <v/>
      </c>
      <c r="K220" s="122" t="e">
        <f t="shared" si="53"/>
        <v>#N/A</v>
      </c>
      <c r="L220" s="57" t="str">
        <f>IF(I220="","",AVERAGE(J$30:J220))</f>
        <v/>
      </c>
      <c r="M220" s="57" t="str">
        <f>IFERROR(_xlfn.STDEV.S(J$30:J220)/H220^0.5,"")</f>
        <v/>
      </c>
      <c r="N220" s="57" t="str">
        <f t="shared" si="52"/>
        <v/>
      </c>
      <c r="O220" s="57" t="str">
        <f t="shared" si="54"/>
        <v/>
      </c>
      <c r="P220" s="122" t="str">
        <f t="shared" si="55"/>
        <v/>
      </c>
      <c r="Q220" s="57" cm="1">
        <f t="array" ref="Q220">IF($B$12,INDEX(V$14:AE$14,B$11),"")</f>
        <v>100.49999999737008</v>
      </c>
      <c r="R220" s="122">
        <v>191</v>
      </c>
    </row>
    <row r="221" spans="1:31" x14ac:dyDescent="0.3">
      <c r="A221" s="71" cm="1">
        <f t="array" ref="A221">INDEX(V209:AE209,B$11)</f>
        <v>0.99999999934703898</v>
      </c>
      <c r="B221" s="57">
        <f t="shared" si="59"/>
        <v>3.3362668183656297E-10</v>
      </c>
      <c r="C221" s="57" cm="1">
        <f t="array" ref="C221">C220+INDEX(V$17:AE$17,B$11)</f>
        <v>191</v>
      </c>
      <c r="D221" s="57">
        <f t="shared" si="45"/>
        <v>4.7270631853280065E-11</v>
      </c>
      <c r="E221" s="122">
        <f t="shared" si="46"/>
        <v>0</v>
      </c>
      <c r="G221" s="71" t="str">
        <f t="shared" si="47"/>
        <v/>
      </c>
      <c r="H221" s="57" t="str">
        <f t="shared" si="60"/>
        <v/>
      </c>
      <c r="I221" s="57" t="str">
        <f t="shared" si="57"/>
        <v/>
      </c>
      <c r="J221" s="57" t="str">
        <f t="shared" si="58"/>
        <v/>
      </c>
      <c r="K221" s="122" t="e">
        <f t="shared" si="53"/>
        <v>#N/A</v>
      </c>
      <c r="L221" s="57" t="str">
        <f>IF(I221="","",AVERAGE(J$30:J221))</f>
        <v/>
      </c>
      <c r="M221" s="57" t="str">
        <f>IFERROR(_xlfn.STDEV.S(J$30:J221)/H221^0.5,"")</f>
        <v/>
      </c>
      <c r="N221" s="57" t="str">
        <f t="shared" si="52"/>
        <v/>
      </c>
      <c r="O221" s="57" t="str">
        <f t="shared" si="54"/>
        <v/>
      </c>
      <c r="P221" s="122" t="str">
        <f t="shared" si="55"/>
        <v/>
      </c>
      <c r="Q221" s="57" cm="1">
        <f t="array" ref="Q221">IF($B$12,INDEX(V$14:AE$14,B$11),"")</f>
        <v>100.49999999737008</v>
      </c>
      <c r="R221" s="122">
        <v>192</v>
      </c>
    </row>
    <row r="222" spans="1:31" x14ac:dyDescent="0.3">
      <c r="A222" s="71" cm="1">
        <f t="array" ref="A222">INDEX(V210:AE210,B$11)</f>
        <v>0.99999999956971719</v>
      </c>
      <c r="B222" s="57">
        <f t="shared" si="59"/>
        <v>2.2267820920518488E-10</v>
      </c>
      <c r="C222" s="57" cm="1">
        <f t="array" ref="C222">C221+INDEX(V$17:AE$17,B$11)</f>
        <v>192</v>
      </c>
      <c r="D222" s="57">
        <f t="shared" ref="D222:D230" si="65">_xlfn.T.DIST((C222+B$26/2-B$17)/B$18,B$9-1,1)-_xlfn.T.DIST((C222-B$26/2-B$17)/B$18,B$9-1,1)</f>
        <v>3.9196756951298539E-11</v>
      </c>
      <c r="E222" s="122">
        <f t="shared" ref="E222:E230" si="66">_xlfn.T.DIST((C222+B$26/2-B$17)/B$19,B$9-1,1)-_xlfn.T.DIST((C222-B$26/2-B$17)/B$19,B$9-1,1)</f>
        <v>0</v>
      </c>
      <c r="G222" s="71" t="str">
        <f t="shared" ref="G222:G229" si="67">IF(J222&lt;&gt;"",0,"")</f>
        <v/>
      </c>
      <c r="H222" s="57" t="str">
        <f t="shared" si="60"/>
        <v/>
      </c>
      <c r="I222" s="57" t="str">
        <f t="shared" ref="I222:I229" si="68">IFERROR(( MOD(( MOD( MOD( 999999999999989, MOD( PM_Index*2499997 +$H222*1800451, 7450589 ) * 4658 + 7450581 ) * 383, 99991 ) * 7440893 + MOD( MOD( 999999999999989, MOD( PM_Index*2246527 +$H222*2399993, 7450987 ) * 7580 + 7560584 ) * 17669, 7440893 )) * 1343, 4294967296 ) + 0.5 ) / 4294967296,"")</f>
        <v/>
      </c>
      <c r="J222" s="57" t="str">
        <f t="shared" ref="J222:J229" si="69">IFERROR(VLOOKUP(I222,A$30:C$230,3),"")</f>
        <v/>
      </c>
      <c r="K222" s="122" t="e">
        <f t="shared" si="53"/>
        <v>#N/A</v>
      </c>
      <c r="L222" s="57" t="str">
        <f>IF(I222="","",AVERAGE(J$30:J222))</f>
        <v/>
      </c>
      <c r="M222" s="57" t="str">
        <f>IFERROR(_xlfn.STDEV.S(J$30:J222)/H222^0.5,"")</f>
        <v/>
      </c>
      <c r="N222" s="57" t="str">
        <f t="shared" si="52"/>
        <v/>
      </c>
      <c r="O222" s="57" t="str">
        <f t="shared" si="54"/>
        <v/>
      </c>
      <c r="P222" s="122" t="str">
        <f t="shared" si="55"/>
        <v/>
      </c>
      <c r="Q222" s="57" cm="1">
        <f t="array" ref="Q222">IF($B$12,INDEX(V$14:AE$14,B$11),"")</f>
        <v>100.49999999737008</v>
      </c>
      <c r="R222" s="122">
        <v>193</v>
      </c>
    </row>
    <row r="223" spans="1:31" x14ac:dyDescent="0.3">
      <c r="A223" s="71" cm="1">
        <f t="array" ref="A223">INDEX(V211:AE211,B$11)</f>
        <v>0.99999999971768416</v>
      </c>
      <c r="B223" s="57">
        <f t="shared" ref="B223:B230" si="70">IF(B$12,A223-A222,"")</f>
        <v>1.4796697200836206E-10</v>
      </c>
      <c r="C223" s="57" cm="1">
        <f t="array" ref="C223">C222+INDEX(V$17:AE$17,B$11)</f>
        <v>193</v>
      </c>
      <c r="D223" s="57">
        <f t="shared" si="65"/>
        <v>3.2550517836682502E-11</v>
      </c>
      <c r="E223" s="122">
        <f t="shared" si="66"/>
        <v>0</v>
      </c>
      <c r="G223" s="71" t="str">
        <f t="shared" si="67"/>
        <v/>
      </c>
      <c r="H223" s="57" t="str">
        <f t="shared" ref="H223:H229" si="71">IF(B$9&gt;H222,H222+1,"")</f>
        <v/>
      </c>
      <c r="I223" s="57" t="str">
        <f t="shared" si="68"/>
        <v/>
      </c>
      <c r="J223" s="57" t="str">
        <f t="shared" si="69"/>
        <v/>
      </c>
      <c r="K223" s="122" t="e">
        <f t="shared" si="53"/>
        <v>#N/A</v>
      </c>
      <c r="L223" s="57" t="str">
        <f>IF(I223="","",AVERAGE(J$30:J223))</f>
        <v/>
      </c>
      <c r="M223" s="57" t="str">
        <f>IFERROR(_xlfn.STDEV.S(J$30:J223)/H223^0.5,"")</f>
        <v/>
      </c>
      <c r="N223" s="57" t="str">
        <f t="shared" ref="N223:N229" si="72">IFERROR(TINV(0.1,H223-1)*M223,"")</f>
        <v/>
      </c>
      <c r="O223" s="57" t="str">
        <f t="shared" si="54"/>
        <v/>
      </c>
      <c r="P223" s="122" t="str">
        <f t="shared" si="55"/>
        <v/>
      </c>
      <c r="Q223" s="57" cm="1">
        <f t="array" ref="Q223">IF($B$12,INDEX(V$14:AE$14,B$11),"")</f>
        <v>100.49999999737008</v>
      </c>
      <c r="R223" s="122">
        <v>194</v>
      </c>
    </row>
    <row r="224" spans="1:31" x14ac:dyDescent="0.3">
      <c r="A224" s="71" cm="1">
        <f t="array" ref="A224">INDEX(V212:AE212,B$11)</f>
        <v>0.99999999981557075</v>
      </c>
      <c r="B224" s="57">
        <f t="shared" si="70"/>
        <v>9.7886587724360652E-11</v>
      </c>
      <c r="C224" s="57" cm="1">
        <f t="array" ref="C224">C223+INDEX(V$17:AE$17,B$11)</f>
        <v>194</v>
      </c>
      <c r="D224" s="57">
        <f t="shared" si="65"/>
        <v>2.7071234143249967E-11</v>
      </c>
      <c r="E224" s="122">
        <f t="shared" si="66"/>
        <v>0</v>
      </c>
      <c r="G224" s="71" t="str">
        <f t="shared" si="67"/>
        <v/>
      </c>
      <c r="H224" s="57" t="str">
        <f t="shared" si="71"/>
        <v/>
      </c>
      <c r="I224" s="57" t="str">
        <f t="shared" si="68"/>
        <v/>
      </c>
      <c r="J224" s="57" t="str">
        <f t="shared" si="69"/>
        <v/>
      </c>
      <c r="K224" s="122" t="e">
        <f t="shared" ref="K224:K229" si="73">IF(J224="",NA(),J224)</f>
        <v>#N/A</v>
      </c>
      <c r="L224" s="57" t="str">
        <f>IF(I224="","",AVERAGE(J$30:J224))</f>
        <v/>
      </c>
      <c r="M224" s="57" t="str">
        <f>IFERROR(_xlfn.STDEV.S(J$30:J224)/H224^0.5,"")</f>
        <v/>
      </c>
      <c r="N224" s="57" t="str">
        <f t="shared" si="72"/>
        <v/>
      </c>
      <c r="O224" s="57" t="str">
        <f t="shared" ref="O224:O229" si="74">IFERROR(L224+N224,"")</f>
        <v/>
      </c>
      <c r="P224" s="122" t="str">
        <f t="shared" ref="P224:P229" si="75">IFERROR(L224-N224,"")</f>
        <v/>
      </c>
      <c r="Q224" s="57" cm="1">
        <f t="array" ref="Q224">IF($B$12,INDEX(V$14:AE$14,B$11),"")</f>
        <v>100.49999999737008</v>
      </c>
      <c r="R224" s="122">
        <v>195</v>
      </c>
    </row>
    <row r="225" spans="1:32" x14ac:dyDescent="0.3">
      <c r="A225" s="71" cm="1">
        <f t="array" ref="A225">INDEX(V213:AE213,B$11)</f>
        <v>0.99999999988003974</v>
      </c>
      <c r="B225" s="57">
        <f t="shared" si="70"/>
        <v>6.4468985705445903E-11</v>
      </c>
      <c r="C225" s="57" cm="1">
        <f t="array" ref="C225">C224+INDEX(V$17:AE$17,B$11)</f>
        <v>195</v>
      </c>
      <c r="D225" s="57">
        <f t="shared" si="65"/>
        <v>2.2547186340204917E-11</v>
      </c>
      <c r="E225" s="122">
        <f t="shared" si="66"/>
        <v>0</v>
      </c>
      <c r="G225" s="71" t="str">
        <f t="shared" si="67"/>
        <v/>
      </c>
      <c r="H225" s="57" t="str">
        <f t="shared" si="71"/>
        <v/>
      </c>
      <c r="I225" s="57" t="str">
        <f t="shared" si="68"/>
        <v/>
      </c>
      <c r="J225" s="57" t="str">
        <f t="shared" si="69"/>
        <v/>
      </c>
      <c r="K225" s="122" t="e">
        <f t="shared" si="73"/>
        <v>#N/A</v>
      </c>
      <c r="L225" s="57" t="str">
        <f>IF(I225="","",AVERAGE(J$30:J225))</f>
        <v/>
      </c>
      <c r="M225" s="57" t="str">
        <f>IFERROR(_xlfn.STDEV.S(J$30:J225)/H225^0.5,"")</f>
        <v/>
      </c>
      <c r="N225" s="57" t="str">
        <f t="shared" si="72"/>
        <v/>
      </c>
      <c r="O225" s="57" t="str">
        <f t="shared" si="74"/>
        <v/>
      </c>
      <c r="P225" s="122" t="str">
        <f t="shared" si="75"/>
        <v/>
      </c>
      <c r="Q225" s="57" cm="1">
        <f t="array" ref="Q225">IF($B$12,INDEX(V$14:AE$14,B$11),"")</f>
        <v>100.49999999737008</v>
      </c>
      <c r="R225" s="122">
        <v>196</v>
      </c>
      <c r="T225"/>
      <c r="U225"/>
      <c r="V225"/>
      <c r="W225"/>
      <c r="X225"/>
      <c r="Y225"/>
      <c r="Z225"/>
      <c r="AA225"/>
      <c r="AB225"/>
      <c r="AC225"/>
      <c r="AD225"/>
      <c r="AE225"/>
      <c r="AF225"/>
    </row>
    <row r="226" spans="1:32" x14ac:dyDescent="0.3">
      <c r="A226" s="71" cm="1">
        <f t="array" ref="A226">INDEX(V214:AE214,B$11)</f>
        <v>0.99999999992231148</v>
      </c>
      <c r="B226" s="57">
        <f t="shared" si="70"/>
        <v>4.2271741662602835E-11</v>
      </c>
      <c r="C226" s="57" cm="1">
        <f t="array" ref="C226">C225+INDEX(V$17:AE$17,B$11)</f>
        <v>196</v>
      </c>
      <c r="D226" s="57">
        <f t="shared" si="65"/>
        <v>1.8806067814125527E-11</v>
      </c>
      <c r="E226" s="122">
        <f t="shared" si="66"/>
        <v>0</v>
      </c>
      <c r="G226" s="71" t="str">
        <f t="shared" si="67"/>
        <v/>
      </c>
      <c r="H226" s="57" t="str">
        <f t="shared" si="71"/>
        <v/>
      </c>
      <c r="I226" s="57" t="str">
        <f t="shared" si="68"/>
        <v/>
      </c>
      <c r="J226" s="57" t="str">
        <f t="shared" si="69"/>
        <v/>
      </c>
      <c r="K226" s="122" t="e">
        <f t="shared" si="73"/>
        <v>#N/A</v>
      </c>
      <c r="L226" s="57" t="str">
        <f>IF(I226="","",AVERAGE(J$30:J226))</f>
        <v/>
      </c>
      <c r="M226" s="57" t="str">
        <f>IFERROR(_xlfn.STDEV.S(J$30:J226)/H226^0.5,"")</f>
        <v/>
      </c>
      <c r="N226" s="57" t="str">
        <f t="shared" si="72"/>
        <v/>
      </c>
      <c r="O226" s="57" t="str">
        <f t="shared" si="74"/>
        <v/>
      </c>
      <c r="P226" s="122" t="str">
        <f t="shared" si="75"/>
        <v/>
      </c>
      <c r="Q226" s="57" cm="1">
        <f t="array" ref="Q226">IF($B$12,INDEX(V$14:AE$14,B$11),"")</f>
        <v>100.49999999737008</v>
      </c>
      <c r="R226" s="122">
        <v>197</v>
      </c>
      <c r="T226"/>
      <c r="U226"/>
      <c r="V226"/>
      <c r="W226"/>
      <c r="X226"/>
      <c r="Y226"/>
      <c r="Z226"/>
      <c r="AA226"/>
      <c r="AB226"/>
      <c r="AC226"/>
      <c r="AD226"/>
      <c r="AE226"/>
      <c r="AF226"/>
    </row>
    <row r="227" spans="1:32" x14ac:dyDescent="0.3">
      <c r="A227" s="71" cm="1">
        <f t="array" ref="A227">INDEX(V215:AE215,B$11)</f>
        <v>0.99999999994990585</v>
      </c>
      <c r="B227" s="57">
        <f t="shared" si="70"/>
        <v>2.7594371232453341E-11</v>
      </c>
      <c r="C227" s="57" cm="1">
        <f t="array" ref="C227">C226+INDEX(V$17:AE$17,B$11)</f>
        <v>197</v>
      </c>
      <c r="D227" s="57">
        <f t="shared" si="65"/>
        <v>1.5708212508513952E-11</v>
      </c>
      <c r="E227" s="122">
        <f t="shared" si="66"/>
        <v>0</v>
      </c>
      <c r="G227" s="71" t="str">
        <f t="shared" si="67"/>
        <v/>
      </c>
      <c r="H227" s="57" t="str">
        <f t="shared" si="71"/>
        <v/>
      </c>
      <c r="I227" s="57" t="str">
        <f t="shared" si="68"/>
        <v/>
      </c>
      <c r="J227" s="57" t="str">
        <f t="shared" si="69"/>
        <v/>
      </c>
      <c r="K227" s="122" t="e">
        <f t="shared" si="73"/>
        <v>#N/A</v>
      </c>
      <c r="L227" s="57" t="str">
        <f>IF(I227="","",AVERAGE(J$30:J227))</f>
        <v/>
      </c>
      <c r="M227" s="57" t="str">
        <f>IFERROR(_xlfn.STDEV.S(J$30:J227)/H227^0.5,"")</f>
        <v/>
      </c>
      <c r="N227" s="57" t="str">
        <f t="shared" si="72"/>
        <v/>
      </c>
      <c r="O227" s="57" t="str">
        <f t="shared" si="74"/>
        <v/>
      </c>
      <c r="P227" s="122" t="str">
        <f t="shared" si="75"/>
        <v/>
      </c>
      <c r="Q227" s="57" cm="1">
        <f t="array" ref="Q227">IF($B$12,INDEX(V$14:AE$14,B$11),"")</f>
        <v>100.49999999737008</v>
      </c>
      <c r="R227" s="122">
        <v>198</v>
      </c>
    </row>
    <row r="228" spans="1:32" x14ac:dyDescent="0.3">
      <c r="A228" s="71" cm="1">
        <f t="array" ref="A228">INDEX(V216:AE216,B$11)</f>
        <v>0.99999999996783917</v>
      </c>
      <c r="B228" s="57">
        <f t="shared" si="70"/>
        <v>1.7933321494467691E-11</v>
      </c>
      <c r="C228" s="57" cm="1">
        <f t="array" ref="C228">C227+INDEX(V$17:AE$17,B$11)</f>
        <v>198</v>
      </c>
      <c r="D228" s="57">
        <f t="shared" si="65"/>
        <v>1.3138934384926415E-11</v>
      </c>
      <c r="E228" s="122">
        <f t="shared" si="66"/>
        <v>0</v>
      </c>
      <c r="G228" s="71" t="str">
        <f t="shared" si="67"/>
        <v/>
      </c>
      <c r="H228" s="57" t="str">
        <f t="shared" si="71"/>
        <v/>
      </c>
      <c r="I228" s="57" t="str">
        <f t="shared" si="68"/>
        <v/>
      </c>
      <c r="J228" s="57" t="str">
        <f t="shared" si="69"/>
        <v/>
      </c>
      <c r="K228" s="122" t="e">
        <f t="shared" si="73"/>
        <v>#N/A</v>
      </c>
      <c r="L228" s="57" t="str">
        <f>IF(I228="","",AVERAGE(J$30:J228))</f>
        <v/>
      </c>
      <c r="M228" s="57" t="str">
        <f>IFERROR(_xlfn.STDEV.S(J$30:J228)/H228^0.5,"")</f>
        <v/>
      </c>
      <c r="N228" s="57" t="str">
        <f t="shared" si="72"/>
        <v/>
      </c>
      <c r="O228" s="57" t="str">
        <f t="shared" si="74"/>
        <v/>
      </c>
      <c r="P228" s="122" t="str">
        <f t="shared" si="75"/>
        <v/>
      </c>
      <c r="Q228" s="57" cm="1">
        <f t="array" ref="Q228">IF($B$12,INDEX(V$14:AE$14,B$11),"")</f>
        <v>100.49999999737008</v>
      </c>
      <c r="R228" s="122">
        <v>199</v>
      </c>
    </row>
    <row r="229" spans="1:32" x14ac:dyDescent="0.3">
      <c r="A229" s="71" cm="1">
        <f t="array" ref="A229">INDEX(V217:AE217,B$11)</f>
        <v>0.99999999997944211</v>
      </c>
      <c r="B229" s="57">
        <f t="shared" si="70"/>
        <v>1.1602940830357511E-11</v>
      </c>
      <c r="C229" s="57" cm="1">
        <f t="array" ref="C229">C228+INDEX(V$17:AE$17,B$11)</f>
        <v>199</v>
      </c>
      <c r="D229" s="57">
        <f t="shared" si="65"/>
        <v>1.1005196753899327E-11</v>
      </c>
      <c r="E229" s="122">
        <f t="shared" si="66"/>
        <v>0</v>
      </c>
      <c r="G229" s="71" t="str">
        <f t="shared" si="67"/>
        <v/>
      </c>
      <c r="H229" s="57" t="str">
        <f t="shared" si="71"/>
        <v/>
      </c>
      <c r="I229" s="57" t="str">
        <f t="shared" si="68"/>
        <v/>
      </c>
      <c r="J229" s="57" t="str">
        <f t="shared" si="69"/>
        <v/>
      </c>
      <c r="K229" s="57" t="e">
        <f t="shared" si="73"/>
        <v>#N/A</v>
      </c>
      <c r="L229" s="71" t="str">
        <f>IF(I229="","",AVERAGE(J$30:J229))</f>
        <v/>
      </c>
      <c r="M229" s="57" t="str">
        <f>IFERROR(_xlfn.STDEV.S(J$30:J229)/H229^0.5,"")</f>
        <v/>
      </c>
      <c r="N229" s="57" t="str">
        <f t="shared" si="72"/>
        <v/>
      </c>
      <c r="O229" s="57" t="str">
        <f t="shared" si="74"/>
        <v/>
      </c>
      <c r="P229" s="57" t="str">
        <f t="shared" si="75"/>
        <v/>
      </c>
      <c r="Q229" s="71" cm="1">
        <f t="array" ref="Q229">IF($B$12,INDEX(V$14:AE$14,B$11),"")</f>
        <v>100.49999999737008</v>
      </c>
      <c r="R229" s="122">
        <v>200</v>
      </c>
    </row>
    <row r="230" spans="1:32" ht="15" thickBot="1" x14ac:dyDescent="0.35">
      <c r="A230" s="72" cm="1">
        <f t="array" ref="A230">INDEX(V218:AE218,B$11)</f>
        <v>0.99999999998691602</v>
      </c>
      <c r="B230" s="73">
        <f t="shared" si="70"/>
        <v>7.4739103794740913E-12</v>
      </c>
      <c r="C230" s="73" cm="1">
        <f t="array" ref="C230">C229+INDEX(V$17:AE$17,B$11)</f>
        <v>200</v>
      </c>
      <c r="D230" s="73">
        <f t="shared" si="65"/>
        <v>9.2306162713384765E-12</v>
      </c>
      <c r="E230" s="136">
        <f t="shared" si="66"/>
        <v>0</v>
      </c>
      <c r="F230" s="98"/>
      <c r="G230" s="72"/>
      <c r="H230" s="73"/>
      <c r="I230" s="73"/>
      <c r="J230" s="73"/>
      <c r="K230" s="136"/>
      <c r="L230" s="73"/>
      <c r="M230" s="73"/>
      <c r="N230" s="73"/>
      <c r="O230" s="73"/>
      <c r="P230" s="136"/>
      <c r="Q230" s="73"/>
      <c r="R230" s="136"/>
    </row>
  </sheetData>
  <mergeCells count="35">
    <mergeCell ref="K18:Q18"/>
    <mergeCell ref="K19:Q19"/>
    <mergeCell ref="A28:E28"/>
    <mergeCell ref="G28:K28"/>
    <mergeCell ref="L28:P28"/>
    <mergeCell ref="Q28:R28"/>
    <mergeCell ref="A20:B20"/>
    <mergeCell ref="A13:B15"/>
    <mergeCell ref="K13:Q13"/>
    <mergeCell ref="K14:Q14"/>
    <mergeCell ref="K15:Q15"/>
    <mergeCell ref="K17:Q17"/>
    <mergeCell ref="K16:Q16"/>
    <mergeCell ref="A16:B16"/>
    <mergeCell ref="K8:Q8"/>
    <mergeCell ref="K9:Q9"/>
    <mergeCell ref="A10:B10"/>
    <mergeCell ref="K10:Q10"/>
    <mergeCell ref="K12:Q12"/>
    <mergeCell ref="U1:V1"/>
    <mergeCell ref="U10:AE11"/>
    <mergeCell ref="A1:R1"/>
    <mergeCell ref="C2:L2"/>
    <mergeCell ref="A3:Q3"/>
    <mergeCell ref="A4:B4"/>
    <mergeCell ref="D4:I4"/>
    <mergeCell ref="K4:Q4"/>
    <mergeCell ref="K11:Q11"/>
    <mergeCell ref="A5:B5"/>
    <mergeCell ref="D5:I5"/>
    <mergeCell ref="K5:Q5"/>
    <mergeCell ref="K6:Q6"/>
    <mergeCell ref="A7:B7"/>
    <mergeCell ref="K7:Q7"/>
    <mergeCell ref="A8:B8"/>
  </mergeCells>
  <dataValidations count="1">
    <dataValidation type="list" allowBlank="1" showInputMessage="1" showErrorMessage="1" sqref="B11" xr:uid="{1C4926A9-F807-4170-89BB-B9F8B32C9CFD}">
      <formula1>"1,2,3,4,5,6,7,8,9,10"</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22860</xdr:colOff>
                    <xdr:row>11</xdr:row>
                    <xdr:rowOff>0</xdr:rowOff>
                  </from>
                  <to>
                    <xdr:col>1</xdr:col>
                    <xdr:colOff>259080</xdr:colOff>
                    <xdr:row>12</xdr:row>
                    <xdr:rowOff>0</xdr:rowOff>
                  </to>
                </anchor>
              </controlPr>
            </control>
          </mc:Choice>
        </mc:AlternateContent>
        <mc:AlternateContent xmlns:mc="http://schemas.openxmlformats.org/markup-compatibility/2006">
          <mc:Choice Requires="x14">
            <control shapeId="2050" r:id="rId5" name="Scroll Bar 2">
              <controlPr defaultSize="0" autoPict="0">
                <anchor moveWithCells="1">
                  <from>
                    <xdr:col>0</xdr:col>
                    <xdr:colOff>0</xdr:colOff>
                    <xdr:row>5</xdr:row>
                    <xdr:rowOff>7620</xdr:rowOff>
                  </from>
                  <to>
                    <xdr:col>0</xdr:col>
                    <xdr:colOff>1973580</xdr:colOff>
                    <xdr:row>5</xdr:row>
                    <xdr:rowOff>213360</xdr:rowOff>
                  </to>
                </anchor>
              </controlPr>
            </control>
          </mc:Choice>
        </mc:AlternateContent>
        <mc:AlternateContent xmlns:mc="http://schemas.openxmlformats.org/markup-compatibility/2006">
          <mc:Choice Requires="x14">
            <control shapeId="2051" r:id="rId6" name="Scroll Bar 3">
              <controlPr defaultSize="0" autoPict="0">
                <anchor moveWithCells="1">
                  <from>
                    <xdr:col>0</xdr:col>
                    <xdr:colOff>0</xdr:colOff>
                    <xdr:row>8</xdr:row>
                    <xdr:rowOff>7620</xdr:rowOff>
                  </from>
                  <to>
                    <xdr:col>0</xdr:col>
                    <xdr:colOff>1973580</xdr:colOff>
                    <xdr:row>8</xdr:row>
                    <xdr:rowOff>213360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216b0c8-fcd5-406e-8079-2a7ae6586a16">
      <Terms xmlns="http://schemas.microsoft.com/office/infopath/2007/PartnerControls"/>
    </lcf76f155ced4ddcb4097134ff3c332f>
    <TaxCatchAll xmlns="b09fcf71-427c-4934-afce-319b3634828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EC8044-9501-4EE5-B6DF-99B9D2D78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D2A4AD-E431-4A36-8B35-CB7CBB0FA508}">
  <ds:schemaRefs>
    <ds:schemaRef ds:uri="http://schemas.microsoft.com/office/2006/documentManagement/types"/>
    <ds:schemaRef ds:uri="http://schemas.microsoft.com/office/2006/metadata/properties"/>
    <ds:schemaRef ds:uri="http://www.w3.org/XML/1998/namespace"/>
    <ds:schemaRef ds:uri="http://purl.org/dc/terms/"/>
    <ds:schemaRef ds:uri="http://schemas.openxmlformats.org/package/2006/metadata/core-properties"/>
    <ds:schemaRef ds:uri="b09fcf71-427c-4934-afce-319b36348280"/>
    <ds:schemaRef ds:uri="http://schemas.microsoft.com/office/infopath/2007/PartnerControls"/>
    <ds:schemaRef ds:uri="a216b0c8-fcd5-406e-8079-2a7ae6586a16"/>
    <ds:schemaRef ds:uri="http://purl.org/dc/elements/1.1/"/>
    <ds:schemaRef ds:uri="http://purl.org/dc/dcmitype/"/>
  </ds:schemaRefs>
</ds:datastoreItem>
</file>

<file path=customXml/itemProps3.xml><?xml version="1.0" encoding="utf-8"?>
<ds:datastoreItem xmlns:ds="http://schemas.openxmlformats.org/officeDocument/2006/customXml" ds:itemID="{F84F6E29-A894-4386-9E34-60F7728DEAA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Population Mean</vt:lpstr>
      <vt:lpstr>Estimating Dist and Mean</vt:lpstr>
      <vt:lpstr>'Estimating Dist and Mean'!PM_Index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Kathleen Schmidt</dc:creator>
  <cp:lastModifiedBy>Kathleen Schmidt</cp:lastModifiedBy>
  <dcterms:created xsi:type="dcterms:W3CDTF">2025-08-06T16:39:35Z</dcterms:created>
  <dcterms:modified xsi:type="dcterms:W3CDTF">2025-09-16T16:54:42Z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0x0101008DF3FC5AAD669145B8AC5E155E8CBF0A</vt:lpwstr>
  </property>
  <property fmtid="{D5CDD505-2E9C-101B-9397-08002B2CF9AE}" pid="3" name="MediaServiceImageTags">
    <vt:lpwstr/>
  </property>
</Properties>
</file>