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hubbardresearch0.sharepoint.com/sites/HTMAPMBook/Shared Documents/General/Chapters/Spreadsheets for Website/"/>
    </mc:Choice>
  </mc:AlternateContent>
  <xr:revisionPtr revIDLastSave="335" documentId="8_{82057AD1-4440-45BF-AF25-73C3369AC1B4}" xr6:coauthVersionLast="47" xr6:coauthVersionMax="47" xr10:uidLastSave="{B96DB980-28B5-408F-9A20-CE25B61E3507}"/>
  <bookViews>
    <workbookView xWindow="1248" yWindow="504" windowWidth="29064" windowHeight="11592" tabRatio="718" xr2:uid="{00000000-000D-0000-FFFF-FFFF00000000}"/>
  </bookViews>
  <sheets>
    <sheet name="Cover" sheetId="34" r:id="rId1"/>
    <sheet name="LOR Estimates" sheetId="35" r:id="rId2"/>
    <sheet name="Model Design Sheet" sheetId="33" r:id="rId3"/>
    <sheet name="Responses" sheetId="27" r:id="rId4"/>
    <sheet name="Codification" sheetId="24" r:id="rId5"/>
    <sheet name="Regression" sheetId="22" r:id="rId6"/>
    <sheet name="Calculator" sheetId="32" r:id="rId7"/>
  </sheets>
  <definedNames>
    <definedName name="_xlnm._FilterDatabase" localSheetId="6" hidden="1">Calculator!#REF!</definedName>
    <definedName name="_xlnm._FilterDatabase" localSheetId="4" hidden="1">Codification!#REF!</definedName>
    <definedName name="_xlnm._FilterDatabase" localSheetId="3" hidden="1">'Responses'!#REF!</definedName>
    <definedName name="initialP" localSheetId="1">'LOR Estimates'!$E$8</definedName>
    <definedName name="T" localSheetId="1">'LOR Estimates'!$E$7</definedName>
  </definedNames>
  <calcPr calcId="191029" calcMode="autoNoTable"/>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2" i="24" l="1"/>
  <c r="B5" i="24"/>
  <c r="C5" i="24"/>
  <c r="D5" i="24"/>
  <c r="A5" i="24"/>
  <c r="D31" i="35"/>
  <c r="B31" i="35" l="1"/>
  <c r="C31" i="35"/>
  <c r="E31" i="35"/>
  <c r="E30" i="35"/>
  <c r="E37" i="35"/>
  <c r="D37" i="35"/>
  <c r="C37" i="35"/>
  <c r="B37" i="35"/>
  <c r="E32" i="35"/>
  <c r="D32" i="35"/>
  <c r="C32" i="35"/>
  <c r="B32" i="35"/>
  <c r="D30" i="35"/>
  <c r="C30" i="35"/>
  <c r="B30" i="35"/>
  <c r="E9" i="35"/>
  <c r="D36" i="35" s="1"/>
  <c r="B36" i="35"/>
  <c r="C10" i="22"/>
  <c r="D10" i="22"/>
  <c r="E10" i="22"/>
  <c r="B10" i="22"/>
  <c r="A8" i="24"/>
  <c r="B8" i="24"/>
  <c r="C8" i="24"/>
  <c r="D8" i="24"/>
  <c r="A9" i="24"/>
  <c r="B9" i="24"/>
  <c r="C9" i="24"/>
  <c r="D9" i="24"/>
  <c r="B7" i="24"/>
  <c r="C7" i="24"/>
  <c r="D7" i="24"/>
  <c r="A7" i="24"/>
  <c r="B6" i="24"/>
  <c r="B23" i="24" s="1"/>
  <c r="C6" i="24"/>
  <c r="C20" i="24" s="1"/>
  <c r="D6" i="24"/>
  <c r="D63" i="24" s="1"/>
  <c r="A6" i="24"/>
  <c r="I4" i="32"/>
  <c r="J4" i="32"/>
  <c r="K4" i="32"/>
  <c r="H4" i="32"/>
  <c r="C9" i="22"/>
  <c r="D9" i="22"/>
  <c r="E9" i="22"/>
  <c r="B9" i="22"/>
  <c r="F19" i="24"/>
  <c r="F20" i="24"/>
  <c r="F21" i="24"/>
  <c r="F18" i="22" s="1"/>
  <c r="F22" i="24"/>
  <c r="F19" i="22" s="1"/>
  <c r="F23" i="24"/>
  <c r="F20" i="22" s="1"/>
  <c r="F24" i="24"/>
  <c r="F21" i="22" s="1"/>
  <c r="F25" i="24"/>
  <c r="F22" i="22" s="1"/>
  <c r="F26" i="24"/>
  <c r="F23" i="22" s="1"/>
  <c r="F27" i="24"/>
  <c r="F24" i="22" s="1"/>
  <c r="F28" i="24"/>
  <c r="F29" i="24"/>
  <c r="F26" i="22" s="1"/>
  <c r="F30" i="24"/>
  <c r="F27" i="22" s="1"/>
  <c r="F31" i="24"/>
  <c r="F28" i="22" s="1"/>
  <c r="F32" i="24"/>
  <c r="F29" i="22" s="1"/>
  <c r="F33" i="24"/>
  <c r="F30" i="22" s="1"/>
  <c r="F34" i="24"/>
  <c r="F35" i="24"/>
  <c r="F32" i="22" s="1"/>
  <c r="F36" i="24"/>
  <c r="F33" i="22" s="1"/>
  <c r="F37" i="24"/>
  <c r="F34" i="22" s="1"/>
  <c r="F38" i="24"/>
  <c r="F35" i="22" s="1"/>
  <c r="F39" i="24"/>
  <c r="F36" i="22" s="1"/>
  <c r="F40" i="24"/>
  <c r="F37" i="22" s="1"/>
  <c r="F41" i="24"/>
  <c r="F38" i="22" s="1"/>
  <c r="F42" i="24"/>
  <c r="F39" i="22" s="1"/>
  <c r="F43" i="24"/>
  <c r="F40" i="22" s="1"/>
  <c r="F44" i="24"/>
  <c r="F41" i="22" s="1"/>
  <c r="F45" i="24"/>
  <c r="F42" i="22" s="1"/>
  <c r="F46" i="24"/>
  <c r="F43" i="22" s="1"/>
  <c r="F47" i="24"/>
  <c r="F44" i="22" s="1"/>
  <c r="F48" i="24"/>
  <c r="F45" i="22" s="1"/>
  <c r="F49" i="24"/>
  <c r="F46" i="22" s="1"/>
  <c r="F50" i="24"/>
  <c r="F47" i="22" s="1"/>
  <c r="F51" i="24"/>
  <c r="F48" i="22" s="1"/>
  <c r="F52" i="24"/>
  <c r="F49" i="22" s="1"/>
  <c r="F53" i="24"/>
  <c r="F50" i="22" s="1"/>
  <c r="F54" i="24"/>
  <c r="F51" i="22" s="1"/>
  <c r="F55" i="24"/>
  <c r="F56" i="24"/>
  <c r="F53" i="22" s="1"/>
  <c r="F57" i="24"/>
  <c r="F54" i="22" s="1"/>
  <c r="F58" i="24"/>
  <c r="F55" i="22" s="1"/>
  <c r="F59" i="24"/>
  <c r="F60" i="24"/>
  <c r="F57" i="22" s="1"/>
  <c r="F61" i="24"/>
  <c r="F58" i="22" s="1"/>
  <c r="F62" i="24"/>
  <c r="F59" i="22" s="1"/>
  <c r="F63" i="24"/>
  <c r="F60" i="22" s="1"/>
  <c r="F64" i="24"/>
  <c r="F61" i="22" s="1"/>
  <c r="F65" i="24"/>
  <c r="F62" i="22" s="1"/>
  <c r="F66" i="24"/>
  <c r="F63" i="22" s="1"/>
  <c r="F67" i="24"/>
  <c r="F64" i="22" s="1"/>
  <c r="F68" i="24"/>
  <c r="F65" i="22" s="1"/>
  <c r="F69" i="24"/>
  <c r="F66" i="22" s="1"/>
  <c r="F70" i="24"/>
  <c r="F67" i="22" s="1"/>
  <c r="F71" i="24"/>
  <c r="F68" i="22" s="1"/>
  <c r="F72" i="24"/>
  <c r="F69" i="22" s="1"/>
  <c r="F73" i="24"/>
  <c r="F70" i="22" s="1"/>
  <c r="F74" i="24"/>
  <c r="F71" i="22" s="1"/>
  <c r="F75" i="24"/>
  <c r="F72" i="22" s="1"/>
  <c r="F76" i="24"/>
  <c r="F73" i="22" s="1"/>
  <c r="F77" i="24"/>
  <c r="F74" i="22" s="1"/>
  <c r="F78" i="24"/>
  <c r="F75" i="22" s="1"/>
  <c r="F79" i="24"/>
  <c r="F76" i="22" s="1"/>
  <c r="F80" i="24"/>
  <c r="F77" i="22" s="1"/>
  <c r="F81" i="24"/>
  <c r="F78" i="22" s="1"/>
  <c r="F82" i="24"/>
  <c r="F79" i="22" s="1"/>
  <c r="F83" i="24"/>
  <c r="F80" i="22" s="1"/>
  <c r="F84" i="24"/>
  <c r="F81" i="22" s="1"/>
  <c r="F85" i="24"/>
  <c r="F82" i="22" s="1"/>
  <c r="F86" i="24"/>
  <c r="F83" i="22" s="1"/>
  <c r="F87" i="24"/>
  <c r="F84" i="22" s="1"/>
  <c r="F88" i="24"/>
  <c r="F85" i="22" s="1"/>
  <c r="F89" i="24"/>
  <c r="F86" i="22" s="1"/>
  <c r="F90" i="24"/>
  <c r="F87" i="22" s="1"/>
  <c r="F91" i="24"/>
  <c r="F88" i="22" s="1"/>
  <c r="F92" i="24"/>
  <c r="F89" i="22" s="1"/>
  <c r="F93" i="24"/>
  <c r="F90" i="22" s="1"/>
  <c r="F94" i="24"/>
  <c r="F91" i="22" s="1"/>
  <c r="F95" i="24"/>
  <c r="F92" i="22" s="1"/>
  <c r="F96" i="24"/>
  <c r="F93" i="22" s="1"/>
  <c r="F97" i="24"/>
  <c r="F94" i="22" s="1"/>
  <c r="F98" i="24"/>
  <c r="F95" i="22" s="1"/>
  <c r="F99" i="24"/>
  <c r="F96" i="22" s="1"/>
  <c r="F100" i="24"/>
  <c r="F97" i="22" s="1"/>
  <c r="F101" i="24"/>
  <c r="F98" i="22" s="1"/>
  <c r="F102" i="24"/>
  <c r="F99" i="22" s="1"/>
  <c r="F103" i="24"/>
  <c r="F100" i="22" s="1"/>
  <c r="F104" i="24"/>
  <c r="F101" i="22" s="1"/>
  <c r="F105" i="24"/>
  <c r="F102" i="22" s="1"/>
  <c r="F106" i="24"/>
  <c r="F103" i="22" s="1"/>
  <c r="F107" i="24"/>
  <c r="F104" i="22" s="1"/>
  <c r="F108" i="24"/>
  <c r="F105" i="22" s="1"/>
  <c r="F109" i="24"/>
  <c r="F106" i="22" s="1"/>
  <c r="F110" i="24"/>
  <c r="F107" i="22" s="1"/>
  <c r="F111" i="24"/>
  <c r="F108" i="22" s="1"/>
  <c r="F112" i="24"/>
  <c r="F109" i="22" s="1"/>
  <c r="F113" i="24"/>
  <c r="F110" i="22" s="1"/>
  <c r="F114" i="24"/>
  <c r="F111" i="22" s="1"/>
  <c r="F115" i="24"/>
  <c r="F112" i="22" s="1"/>
  <c r="F116" i="24"/>
  <c r="F113" i="22" s="1"/>
  <c r="F117" i="24"/>
  <c r="F114" i="22" s="1"/>
  <c r="F118" i="24"/>
  <c r="F115" i="22" s="1"/>
  <c r="F119" i="24"/>
  <c r="F120" i="24"/>
  <c r="F117" i="22" s="1"/>
  <c r="F121" i="24"/>
  <c r="F118" i="22" s="1"/>
  <c r="F122" i="24"/>
  <c r="F119" i="22" s="1"/>
  <c r="F123" i="24"/>
  <c r="F120" i="22" s="1"/>
  <c r="F124" i="24"/>
  <c r="F121" i="22" s="1"/>
  <c r="F125" i="24"/>
  <c r="F122" i="22" s="1"/>
  <c r="F126" i="24"/>
  <c r="F123" i="22" s="1"/>
  <c r="F127" i="24"/>
  <c r="F124" i="22" s="1"/>
  <c r="F128" i="24"/>
  <c r="F125" i="22" s="1"/>
  <c r="F129" i="24"/>
  <c r="F126" i="22" s="1"/>
  <c r="F130" i="24"/>
  <c r="F127" i="22" s="1"/>
  <c r="F131" i="24"/>
  <c r="F128" i="22" s="1"/>
  <c r="F132" i="24"/>
  <c r="F129" i="22" s="1"/>
  <c r="F133" i="24"/>
  <c r="F130" i="22" s="1"/>
  <c r="F134" i="24"/>
  <c r="F131" i="22" s="1"/>
  <c r="F135" i="24"/>
  <c r="F132" i="22" s="1"/>
  <c r="F136" i="24"/>
  <c r="F133" i="22" s="1"/>
  <c r="F137" i="24"/>
  <c r="F134" i="22" s="1"/>
  <c r="F138" i="24"/>
  <c r="F135" i="22" s="1"/>
  <c r="F139" i="24"/>
  <c r="F136" i="22" s="1"/>
  <c r="F140" i="24"/>
  <c r="F137" i="22" s="1"/>
  <c r="F141" i="24"/>
  <c r="F138" i="22" s="1"/>
  <c r="F142" i="24"/>
  <c r="F139" i="22" s="1"/>
  <c r="F143" i="24"/>
  <c r="F140" i="22" s="1"/>
  <c r="F144" i="24"/>
  <c r="F141" i="22" s="1"/>
  <c r="F145" i="24"/>
  <c r="F142" i="22" s="1"/>
  <c r="F146" i="24"/>
  <c r="F143" i="22" s="1"/>
  <c r="F147" i="24"/>
  <c r="F144" i="22" s="1"/>
  <c r="F148" i="24"/>
  <c r="F145" i="22" s="1"/>
  <c r="F149" i="24"/>
  <c r="F146" i="22" s="1"/>
  <c r="F150" i="24"/>
  <c r="F147" i="22" s="1"/>
  <c r="F151" i="24"/>
  <c r="F148" i="22" s="1"/>
  <c r="F152" i="24"/>
  <c r="F149" i="22" s="1"/>
  <c r="F153" i="24"/>
  <c r="F150" i="22" s="1"/>
  <c r="F154" i="24"/>
  <c r="F151" i="22" s="1"/>
  <c r="F155" i="24"/>
  <c r="F152" i="22" s="1"/>
  <c r="F156" i="24"/>
  <c r="F153" i="22" s="1"/>
  <c r="F157" i="24"/>
  <c r="F154" i="22" s="1"/>
  <c r="F158" i="24"/>
  <c r="F155" i="22" s="1"/>
  <c r="F159" i="24"/>
  <c r="F156" i="22" s="1"/>
  <c r="F160" i="24"/>
  <c r="F157" i="22" s="1"/>
  <c r="F161" i="24"/>
  <c r="F158" i="22" s="1"/>
  <c r="F162" i="24"/>
  <c r="F159" i="22" s="1"/>
  <c r="F163" i="24"/>
  <c r="F160" i="22" s="1"/>
  <c r="F164" i="24"/>
  <c r="F161" i="22" s="1"/>
  <c r="F165" i="24"/>
  <c r="F162" i="22" s="1"/>
  <c r="F166" i="24"/>
  <c r="F163" i="22" s="1"/>
  <c r="F167" i="24"/>
  <c r="F164" i="22" s="1"/>
  <c r="F168" i="24"/>
  <c r="F165" i="22" s="1"/>
  <c r="F169" i="24"/>
  <c r="F166" i="22" s="1"/>
  <c r="F170" i="24"/>
  <c r="F167" i="22" s="1"/>
  <c r="F171" i="24"/>
  <c r="F168" i="22" s="1"/>
  <c r="F172" i="24"/>
  <c r="F169" i="22" s="1"/>
  <c r="F173" i="24"/>
  <c r="F170" i="22" s="1"/>
  <c r="F174" i="24"/>
  <c r="F171" i="22" s="1"/>
  <c r="F175" i="24"/>
  <c r="F172" i="22" s="1"/>
  <c r="F176" i="24"/>
  <c r="F173" i="22" s="1"/>
  <c r="F177" i="24"/>
  <c r="F174" i="22" s="1"/>
  <c r="F178" i="24"/>
  <c r="F179" i="24"/>
  <c r="F176" i="22" s="1"/>
  <c r="F180" i="24"/>
  <c r="F177" i="22" s="1"/>
  <c r="F181" i="24"/>
  <c r="F178" i="22" s="1"/>
  <c r="F182" i="24"/>
  <c r="F179" i="22" s="1"/>
  <c r="F183" i="24"/>
  <c r="F180" i="22" s="1"/>
  <c r="F184" i="24"/>
  <c r="F181" i="22" s="1"/>
  <c r="F185" i="24"/>
  <c r="F182" i="22" s="1"/>
  <c r="F186" i="24"/>
  <c r="F183" i="22" s="1"/>
  <c r="F187" i="24"/>
  <c r="F184" i="22" s="1"/>
  <c r="F188" i="24"/>
  <c r="F185" i="22" s="1"/>
  <c r="F189" i="24"/>
  <c r="F186" i="22" s="1"/>
  <c r="F190" i="24"/>
  <c r="F187" i="22" s="1"/>
  <c r="F191" i="24"/>
  <c r="F188" i="22" s="1"/>
  <c r="F192" i="24"/>
  <c r="F189" i="22" s="1"/>
  <c r="F193" i="24"/>
  <c r="F190" i="22" s="1"/>
  <c r="F194" i="24"/>
  <c r="F191" i="22" s="1"/>
  <c r="F195" i="24"/>
  <c r="F192" i="22" s="1"/>
  <c r="F196" i="24"/>
  <c r="F193" i="22" s="1"/>
  <c r="F197" i="24"/>
  <c r="F194" i="22" s="1"/>
  <c r="F198" i="24"/>
  <c r="F195" i="22" s="1"/>
  <c r="F199" i="24"/>
  <c r="F196" i="22" s="1"/>
  <c r="F200" i="24"/>
  <c r="F197" i="22" s="1"/>
  <c r="F201" i="24"/>
  <c r="F198" i="22" s="1"/>
  <c r="F202" i="24"/>
  <c r="F199" i="22" s="1"/>
  <c r="F203" i="24"/>
  <c r="F200" i="22" s="1"/>
  <c r="F204" i="24"/>
  <c r="F201" i="22" s="1"/>
  <c r="F205" i="24"/>
  <c r="F202" i="22" s="1"/>
  <c r="F206" i="24"/>
  <c r="F203" i="22" s="1"/>
  <c r="F207" i="24"/>
  <c r="F204" i="22" s="1"/>
  <c r="F208" i="24"/>
  <c r="F205" i="22" s="1"/>
  <c r="F209" i="24"/>
  <c r="F206" i="22" s="1"/>
  <c r="F210" i="24"/>
  <c r="F207" i="22" s="1"/>
  <c r="F211" i="24"/>
  <c r="F208" i="22" s="1"/>
  <c r="F212" i="24"/>
  <c r="F209" i="22" s="1"/>
  <c r="F213" i="24"/>
  <c r="F210" i="22" s="1"/>
  <c r="F214" i="24"/>
  <c r="F211" i="22" s="1"/>
  <c r="F215" i="24"/>
  <c r="F212" i="22" s="1"/>
  <c r="F216" i="24"/>
  <c r="F213" i="22" s="1"/>
  <c r="F217" i="24"/>
  <c r="F214" i="22" s="1"/>
  <c r="F18" i="24"/>
  <c r="F116" i="22"/>
  <c r="F175" i="22"/>
  <c r="F56" i="22"/>
  <c r="F52" i="22"/>
  <c r="F31" i="22"/>
  <c r="F16" i="22"/>
  <c r="F15" i="22" l="1"/>
  <c r="D12" i="24"/>
  <c r="P8" i="22"/>
  <c r="B14" i="22"/>
  <c r="M8" i="22"/>
  <c r="E14" i="22"/>
  <c r="N8" i="22"/>
  <c r="D14" i="22"/>
  <c r="O8" i="22"/>
  <c r="C14" i="22"/>
  <c r="D17" i="22"/>
  <c r="C20" i="22"/>
  <c r="D172" i="24"/>
  <c r="A178" i="24"/>
  <c r="B175" i="22" s="1"/>
  <c r="D79" i="24"/>
  <c r="A115" i="24"/>
  <c r="B112" i="22" s="1"/>
  <c r="D47" i="24"/>
  <c r="D33" i="24"/>
  <c r="D160" i="24"/>
  <c r="D67" i="24"/>
  <c r="D202" i="24"/>
  <c r="D40" i="24"/>
  <c r="D207" i="24"/>
  <c r="A39" i="24"/>
  <c r="B36" i="22" s="1"/>
  <c r="D72" i="24"/>
  <c r="D124" i="24"/>
  <c r="D196" i="24"/>
  <c r="D199" i="24"/>
  <c r="C205" i="24"/>
  <c r="D202" i="22" s="1"/>
  <c r="D68" i="24"/>
  <c r="D145" i="24"/>
  <c r="C193" i="24"/>
  <c r="D190" i="22" s="1"/>
  <c r="D188" i="24"/>
  <c r="D44" i="24"/>
  <c r="D215" i="24"/>
  <c r="D158" i="24"/>
  <c r="D133" i="24"/>
  <c r="B190" i="24"/>
  <c r="C187" i="22" s="1"/>
  <c r="D96" i="24"/>
  <c r="D132" i="24"/>
  <c r="D203" i="24"/>
  <c r="D116" i="24"/>
  <c r="D189" i="24"/>
  <c r="D205" i="24"/>
  <c r="D140" i="24"/>
  <c r="D57" i="24"/>
  <c r="D177" i="24"/>
  <c r="D197" i="24"/>
  <c r="D128" i="24"/>
  <c r="D51" i="24"/>
  <c r="D198" i="24"/>
  <c r="D109" i="24"/>
  <c r="D135" i="24"/>
  <c r="D82" i="24"/>
  <c r="D45" i="24"/>
  <c r="D190" i="24"/>
  <c r="D103" i="24"/>
  <c r="D129" i="24"/>
  <c r="D80" i="24"/>
  <c r="D180" i="24"/>
  <c r="D97" i="24"/>
  <c r="D123" i="24"/>
  <c r="D76" i="24"/>
  <c r="D192" i="24"/>
  <c r="D65" i="24"/>
  <c r="D93" i="24"/>
  <c r="D46" i="24"/>
  <c r="D58" i="24"/>
  <c r="A45" i="24"/>
  <c r="B42" i="22" s="1"/>
  <c r="B105" i="24"/>
  <c r="C102" i="22" s="1"/>
  <c r="B76" i="24"/>
  <c r="C73" i="22" s="1"/>
  <c r="B75" i="24"/>
  <c r="C72" i="22" s="1"/>
  <c r="B62" i="24"/>
  <c r="C59" i="22" s="1"/>
  <c r="A55" i="24"/>
  <c r="B52" i="22" s="1"/>
  <c r="B193" i="24"/>
  <c r="C190" i="22" s="1"/>
  <c r="D167" i="24"/>
  <c r="B177" i="24"/>
  <c r="C174" i="22" s="1"/>
  <c r="C49" i="24"/>
  <c r="D46" i="22" s="1"/>
  <c r="A57" i="24"/>
  <c r="B54" i="22" s="1"/>
  <c r="A22" i="24"/>
  <c r="B19" i="22" s="1"/>
  <c r="B176" i="24"/>
  <c r="C173" i="22" s="1"/>
  <c r="B49" i="24"/>
  <c r="C46" i="22" s="1"/>
  <c r="B147" i="24"/>
  <c r="C144" i="22" s="1"/>
  <c r="B19" i="24"/>
  <c r="C16" i="22" s="1"/>
  <c r="C139" i="24"/>
  <c r="D136" i="22" s="1"/>
  <c r="B134" i="24"/>
  <c r="C131" i="22" s="1"/>
  <c r="A48" i="24"/>
  <c r="B45" i="22" s="1"/>
  <c r="B121" i="24"/>
  <c r="C118" i="22" s="1"/>
  <c r="C121" i="24"/>
  <c r="D118" i="22" s="1"/>
  <c r="B206" i="24"/>
  <c r="C203" i="22" s="1"/>
  <c r="B118" i="24"/>
  <c r="C115" i="22" s="1"/>
  <c r="D156" i="24"/>
  <c r="D195" i="24"/>
  <c r="D61" i="24"/>
  <c r="D122" i="24"/>
  <c r="D125" i="24"/>
  <c r="A216" i="24"/>
  <c r="B213" i="22" s="1"/>
  <c r="D150" i="24"/>
  <c r="D191" i="24"/>
  <c r="D34" i="24"/>
  <c r="B163" i="24"/>
  <c r="C160" i="22" s="1"/>
  <c r="D142" i="24"/>
  <c r="D161" i="24"/>
  <c r="D204" i="24"/>
  <c r="D185" i="24"/>
  <c r="D49" i="24"/>
  <c r="D112" i="24"/>
  <c r="D32" i="24"/>
  <c r="D113" i="24"/>
  <c r="A66" i="24"/>
  <c r="B63" i="22" s="1"/>
  <c r="A38" i="24"/>
  <c r="B35" i="22" s="1"/>
  <c r="C157" i="24"/>
  <c r="D154" i="22" s="1"/>
  <c r="C91" i="24"/>
  <c r="D88" i="22" s="1"/>
  <c r="B33" i="24"/>
  <c r="C30" i="22" s="1"/>
  <c r="D171" i="24"/>
  <c r="C163" i="24"/>
  <c r="D160" i="22" s="1"/>
  <c r="D165" i="24"/>
  <c r="D212" i="24"/>
  <c r="D55" i="24"/>
  <c r="D118" i="24"/>
  <c r="D119" i="24"/>
  <c r="A130" i="24"/>
  <c r="B127" i="22" s="1"/>
  <c r="B46" i="24"/>
  <c r="C43" i="22" s="1"/>
  <c r="D120" i="24"/>
  <c r="D137" i="24"/>
  <c r="D168" i="24"/>
  <c r="D163" i="24"/>
  <c r="D31" i="24"/>
  <c r="D98" i="24"/>
  <c r="D24" i="24"/>
  <c r="D89" i="24"/>
  <c r="A116" i="24"/>
  <c r="B113" i="22" s="1"/>
  <c r="C151" i="24"/>
  <c r="D148" i="22" s="1"/>
  <c r="B91" i="24"/>
  <c r="C88" i="22" s="1"/>
  <c r="B32" i="24"/>
  <c r="C29" i="22" s="1"/>
  <c r="D23" i="24"/>
  <c r="B104" i="24"/>
  <c r="C101" i="22" s="1"/>
  <c r="D216" i="24"/>
  <c r="D106" i="24"/>
  <c r="D121" i="24"/>
  <c r="D146" i="24"/>
  <c r="D147" i="24"/>
  <c r="D19" i="24"/>
  <c r="D88" i="24"/>
  <c r="D217" i="24"/>
  <c r="D69" i="24"/>
  <c r="A149" i="24"/>
  <c r="B146" i="22" s="1"/>
  <c r="C211" i="24"/>
  <c r="D208" i="22" s="1"/>
  <c r="B148" i="24"/>
  <c r="C145" i="22" s="1"/>
  <c r="C85" i="24"/>
  <c r="D82" i="22" s="1"/>
  <c r="C19" i="24"/>
  <c r="D16" i="22" s="1"/>
  <c r="C79" i="24"/>
  <c r="D76" i="22" s="1"/>
  <c r="D148" i="24"/>
  <c r="D64" i="24"/>
  <c r="D91" i="24"/>
  <c r="D90" i="24"/>
  <c r="D117" i="24"/>
  <c r="D182" i="24"/>
  <c r="D74" i="24"/>
  <c r="D193" i="24"/>
  <c r="D37" i="24"/>
  <c r="A41" i="24"/>
  <c r="B38" i="22" s="1"/>
  <c r="C133" i="24"/>
  <c r="D130" i="22" s="1"/>
  <c r="C67" i="24"/>
  <c r="D64" i="22" s="1"/>
  <c r="C61" i="24"/>
  <c r="D58" i="22" s="1"/>
  <c r="D38" i="24"/>
  <c r="D214" i="24"/>
  <c r="D136" i="24"/>
  <c r="D60" i="24"/>
  <c r="D155" i="24"/>
  <c r="D85" i="24"/>
  <c r="D194" i="24"/>
  <c r="D84" i="24"/>
  <c r="D179" i="24"/>
  <c r="D111" i="24"/>
  <c r="D43" i="24"/>
  <c r="D174" i="24"/>
  <c r="D108" i="24"/>
  <c r="D70" i="24"/>
  <c r="D30" i="24"/>
  <c r="D187" i="24"/>
  <c r="D107" i="24"/>
  <c r="D29" i="24"/>
  <c r="A50" i="24"/>
  <c r="B47" i="22" s="1"/>
  <c r="A214" i="24"/>
  <c r="B211" i="22" s="1"/>
  <c r="B18" i="24"/>
  <c r="C15" i="22" s="1"/>
  <c r="B205" i="24"/>
  <c r="C202" i="22" s="1"/>
  <c r="B189" i="24"/>
  <c r="C186" i="22" s="1"/>
  <c r="C175" i="24"/>
  <c r="D172" i="22" s="1"/>
  <c r="B160" i="24"/>
  <c r="C157" i="22" s="1"/>
  <c r="B146" i="24"/>
  <c r="C143" i="22" s="1"/>
  <c r="B133" i="24"/>
  <c r="C130" i="22" s="1"/>
  <c r="B117" i="24"/>
  <c r="C114" i="22" s="1"/>
  <c r="C103" i="24"/>
  <c r="D100" i="22" s="1"/>
  <c r="B88" i="24"/>
  <c r="C85" i="22" s="1"/>
  <c r="B74" i="24"/>
  <c r="C71" i="22" s="1"/>
  <c r="B61" i="24"/>
  <c r="C58" i="22" s="1"/>
  <c r="B45" i="24"/>
  <c r="C42" i="22" s="1"/>
  <c r="C31" i="24"/>
  <c r="D28" i="22" s="1"/>
  <c r="D206" i="24"/>
  <c r="D130" i="24"/>
  <c r="D54" i="24"/>
  <c r="D149" i="24"/>
  <c r="D77" i="24"/>
  <c r="D184" i="24"/>
  <c r="D78" i="24"/>
  <c r="D173" i="24"/>
  <c r="D105" i="24"/>
  <c r="D39" i="24"/>
  <c r="D170" i="24"/>
  <c r="D104" i="24"/>
  <c r="D66" i="24"/>
  <c r="D28" i="24"/>
  <c r="D181" i="24"/>
  <c r="D101" i="24"/>
  <c r="D21" i="24"/>
  <c r="A34" i="24"/>
  <c r="B31" i="22" s="1"/>
  <c r="A206" i="24"/>
  <c r="B203" i="22" s="1"/>
  <c r="C217" i="24"/>
  <c r="D214" i="22" s="1"/>
  <c r="B202" i="24"/>
  <c r="C199" i="22" s="1"/>
  <c r="B188" i="24"/>
  <c r="C185" i="22" s="1"/>
  <c r="B175" i="24"/>
  <c r="C172" i="22" s="1"/>
  <c r="B159" i="24"/>
  <c r="C156" i="22" s="1"/>
  <c r="C145" i="24"/>
  <c r="D142" i="22" s="1"/>
  <c r="B130" i="24"/>
  <c r="C127" i="22" s="1"/>
  <c r="B116" i="24"/>
  <c r="C113" i="22" s="1"/>
  <c r="B103" i="24"/>
  <c r="C100" i="22" s="1"/>
  <c r="B87" i="24"/>
  <c r="C84" i="22" s="1"/>
  <c r="C73" i="24"/>
  <c r="D70" i="22" s="1"/>
  <c r="B58" i="24"/>
  <c r="C55" i="22" s="1"/>
  <c r="B44" i="24"/>
  <c r="C41" i="22" s="1"/>
  <c r="B31" i="24"/>
  <c r="C28" i="22" s="1"/>
  <c r="D200" i="24"/>
  <c r="D126" i="24"/>
  <c r="D50" i="24"/>
  <c r="D143" i="24"/>
  <c r="D71" i="24"/>
  <c r="D176" i="24"/>
  <c r="D56" i="24"/>
  <c r="D169" i="24"/>
  <c r="D99" i="24"/>
  <c r="D35" i="24"/>
  <c r="D164" i="24"/>
  <c r="D100" i="24"/>
  <c r="D62" i="24"/>
  <c r="D26" i="24"/>
  <c r="D175" i="24"/>
  <c r="D95" i="24"/>
  <c r="A64" i="24"/>
  <c r="B61" i="22" s="1"/>
  <c r="A132" i="24"/>
  <c r="B129" i="22" s="1"/>
  <c r="B217" i="24"/>
  <c r="C214" i="22" s="1"/>
  <c r="B201" i="24"/>
  <c r="C198" i="22" s="1"/>
  <c r="C187" i="24"/>
  <c r="D184" i="22" s="1"/>
  <c r="B172" i="24"/>
  <c r="C169" i="22" s="1"/>
  <c r="B158" i="24"/>
  <c r="C155" i="22" s="1"/>
  <c r="B145" i="24"/>
  <c r="C142" i="22" s="1"/>
  <c r="B129" i="24"/>
  <c r="C126" i="22" s="1"/>
  <c r="C115" i="24"/>
  <c r="D112" i="22" s="1"/>
  <c r="B100" i="24"/>
  <c r="C97" i="22" s="1"/>
  <c r="B86" i="24"/>
  <c r="C83" i="22" s="1"/>
  <c r="B73" i="24"/>
  <c r="C70" i="22" s="1"/>
  <c r="B57" i="24"/>
  <c r="C54" i="22" s="1"/>
  <c r="C43" i="24"/>
  <c r="D40" i="22" s="1"/>
  <c r="B28" i="24"/>
  <c r="C25" i="22" s="1"/>
  <c r="B214" i="24"/>
  <c r="C211" i="22" s="1"/>
  <c r="B200" i="24"/>
  <c r="C197" i="22" s="1"/>
  <c r="B187" i="24"/>
  <c r="C184" i="22" s="1"/>
  <c r="B171" i="24"/>
  <c r="C168" i="22" s="1"/>
  <c r="B142" i="24"/>
  <c r="C139" i="22" s="1"/>
  <c r="B128" i="24"/>
  <c r="C125" i="22" s="1"/>
  <c r="B115" i="24"/>
  <c r="C112" i="22" s="1"/>
  <c r="B99" i="24"/>
  <c r="C96" i="22" s="1"/>
  <c r="B70" i="24"/>
  <c r="C67" i="22" s="1"/>
  <c r="B56" i="24"/>
  <c r="C53" i="22" s="1"/>
  <c r="B43" i="24"/>
  <c r="C40" i="22" s="1"/>
  <c r="B27" i="24"/>
  <c r="C24" i="22" s="1"/>
  <c r="D186" i="24"/>
  <c r="D114" i="24"/>
  <c r="D36" i="24"/>
  <c r="D131" i="24"/>
  <c r="D59" i="24"/>
  <c r="D162" i="24"/>
  <c r="D213" i="24"/>
  <c r="D157" i="24"/>
  <c r="D87" i="24"/>
  <c r="D27" i="24"/>
  <c r="D152" i="24"/>
  <c r="D94" i="24"/>
  <c r="D52" i="24"/>
  <c r="D22" i="24"/>
  <c r="D159" i="24"/>
  <c r="D81" i="24"/>
  <c r="A32" i="24"/>
  <c r="B29" i="22" s="1"/>
  <c r="A108" i="24"/>
  <c r="B105" i="22" s="1"/>
  <c r="A67" i="24"/>
  <c r="B64" i="22" s="1"/>
  <c r="B213" i="24"/>
  <c r="C210" i="22" s="1"/>
  <c r="C199" i="24"/>
  <c r="D196" i="22" s="1"/>
  <c r="B184" i="24"/>
  <c r="C181" i="22" s="1"/>
  <c r="B170" i="24"/>
  <c r="C167" i="22" s="1"/>
  <c r="B157" i="24"/>
  <c r="C154" i="22" s="1"/>
  <c r="B141" i="24"/>
  <c r="C138" i="22" s="1"/>
  <c r="C127" i="24"/>
  <c r="D124" i="22" s="1"/>
  <c r="B112" i="24"/>
  <c r="C109" i="22" s="1"/>
  <c r="B98" i="24"/>
  <c r="C95" i="22" s="1"/>
  <c r="B85" i="24"/>
  <c r="C82" i="22" s="1"/>
  <c r="B69" i="24"/>
  <c r="C66" i="22" s="1"/>
  <c r="C55" i="24"/>
  <c r="D52" i="22" s="1"/>
  <c r="B40" i="24"/>
  <c r="C37" i="22" s="1"/>
  <c r="B26" i="24"/>
  <c r="C23" i="22" s="1"/>
  <c r="D178" i="24"/>
  <c r="D110" i="24"/>
  <c r="D20" i="24"/>
  <c r="D127" i="24"/>
  <c r="D53" i="24"/>
  <c r="D154" i="24"/>
  <c r="D209" i="24"/>
  <c r="D153" i="24"/>
  <c r="D83" i="24"/>
  <c r="D25" i="24"/>
  <c r="D144" i="24"/>
  <c r="D92" i="24"/>
  <c r="D48" i="24"/>
  <c r="D18" i="24"/>
  <c r="D151" i="24"/>
  <c r="D75" i="24"/>
  <c r="A24" i="24"/>
  <c r="B21" i="22" s="1"/>
  <c r="A100" i="24"/>
  <c r="B97" i="22" s="1"/>
  <c r="B212" i="24"/>
  <c r="C209" i="22" s="1"/>
  <c r="B199" i="24"/>
  <c r="C196" i="22" s="1"/>
  <c r="B183" i="24"/>
  <c r="C180" i="22" s="1"/>
  <c r="C169" i="24"/>
  <c r="D166" i="22" s="1"/>
  <c r="B154" i="24"/>
  <c r="C151" i="22" s="1"/>
  <c r="B140" i="24"/>
  <c r="C137" i="22" s="1"/>
  <c r="B127" i="24"/>
  <c r="C124" i="22" s="1"/>
  <c r="B111" i="24"/>
  <c r="C108" i="22" s="1"/>
  <c r="C97" i="24"/>
  <c r="D94" i="22" s="1"/>
  <c r="B82" i="24"/>
  <c r="C79" i="22" s="1"/>
  <c r="B68" i="24"/>
  <c r="C65" i="22" s="1"/>
  <c r="B55" i="24"/>
  <c r="C52" i="22" s="1"/>
  <c r="B39" i="24"/>
  <c r="C36" i="22" s="1"/>
  <c r="C25" i="24"/>
  <c r="D22" i="22" s="1"/>
  <c r="B196" i="24"/>
  <c r="C193" i="22" s="1"/>
  <c r="B182" i="24"/>
  <c r="C179" i="22" s="1"/>
  <c r="B169" i="24"/>
  <c r="C166" i="22" s="1"/>
  <c r="B153" i="24"/>
  <c r="C150" i="22" s="1"/>
  <c r="B124" i="24"/>
  <c r="C121" i="22" s="1"/>
  <c r="B110" i="24"/>
  <c r="C107" i="22" s="1"/>
  <c r="B97" i="24"/>
  <c r="C94" i="22" s="1"/>
  <c r="B81" i="24"/>
  <c r="C78" i="22" s="1"/>
  <c r="B52" i="24"/>
  <c r="C49" i="22" s="1"/>
  <c r="B38" i="24"/>
  <c r="C35" i="22" s="1"/>
  <c r="B25" i="24"/>
  <c r="C22" i="22" s="1"/>
  <c r="D208" i="24"/>
  <c r="D166" i="24"/>
  <c r="D102" i="24"/>
  <c r="D183" i="24"/>
  <c r="D115" i="24"/>
  <c r="D41" i="24"/>
  <c r="D138" i="24"/>
  <c r="D201" i="24"/>
  <c r="D141" i="24"/>
  <c r="D73" i="24"/>
  <c r="D210" i="24"/>
  <c r="D134" i="24"/>
  <c r="D86" i="24"/>
  <c r="D42" i="24"/>
  <c r="D211" i="24"/>
  <c r="D139" i="24"/>
  <c r="A47" i="24"/>
  <c r="B44" i="22" s="1"/>
  <c r="A141" i="24"/>
  <c r="B138" i="22" s="1"/>
  <c r="B211" i="24"/>
  <c r="C208" i="22" s="1"/>
  <c r="B195" i="24"/>
  <c r="C192" i="22" s="1"/>
  <c r="C181" i="24"/>
  <c r="D178" i="22" s="1"/>
  <c r="B166" i="24"/>
  <c r="C163" i="22" s="1"/>
  <c r="B152" i="24"/>
  <c r="C149" i="22" s="1"/>
  <c r="B139" i="24"/>
  <c r="C136" i="22" s="1"/>
  <c r="B123" i="24"/>
  <c r="C120" i="22" s="1"/>
  <c r="C109" i="24"/>
  <c r="D106" i="22" s="1"/>
  <c r="B94" i="24"/>
  <c r="C91" i="22" s="1"/>
  <c r="B80" i="24"/>
  <c r="C77" i="22" s="1"/>
  <c r="B67" i="24"/>
  <c r="C64" i="22" s="1"/>
  <c r="B51" i="24"/>
  <c r="C48" i="22" s="1"/>
  <c r="C37" i="24"/>
  <c r="D34" i="22" s="1"/>
  <c r="B22" i="24"/>
  <c r="C19" i="22" s="1"/>
  <c r="B208" i="24"/>
  <c r="C205" i="22" s="1"/>
  <c r="B194" i="24"/>
  <c r="C191" i="22" s="1"/>
  <c r="B181" i="24"/>
  <c r="C178" i="22" s="1"/>
  <c r="B165" i="24"/>
  <c r="C162" i="22" s="1"/>
  <c r="B136" i="24"/>
  <c r="C133" i="22" s="1"/>
  <c r="B122" i="24"/>
  <c r="C119" i="22" s="1"/>
  <c r="B109" i="24"/>
  <c r="C106" i="22" s="1"/>
  <c r="B93" i="24"/>
  <c r="C90" i="22" s="1"/>
  <c r="B64" i="24"/>
  <c r="C61" i="22" s="1"/>
  <c r="B50" i="24"/>
  <c r="C47" i="22" s="1"/>
  <c r="B37" i="24"/>
  <c r="C34" i="22" s="1"/>
  <c r="B21" i="24"/>
  <c r="C18" i="22" s="1"/>
  <c r="B207" i="24"/>
  <c r="C204" i="22" s="1"/>
  <c r="B178" i="24"/>
  <c r="C175" i="22" s="1"/>
  <c r="B164" i="24"/>
  <c r="C161" i="22" s="1"/>
  <c r="B151" i="24"/>
  <c r="C148" i="22" s="1"/>
  <c r="B135" i="24"/>
  <c r="C132" i="22" s="1"/>
  <c r="B106" i="24"/>
  <c r="C103" i="22" s="1"/>
  <c r="B92" i="24"/>
  <c r="C89" i="22" s="1"/>
  <c r="B79" i="24"/>
  <c r="C76" i="22" s="1"/>
  <c r="B63" i="24"/>
  <c r="C60" i="22" s="1"/>
  <c r="B34" i="24"/>
  <c r="C31" i="22" s="1"/>
  <c r="B20" i="24"/>
  <c r="C17" i="22" s="1"/>
  <c r="A194" i="24"/>
  <c r="B191" i="22" s="1"/>
  <c r="A135" i="24"/>
  <c r="B132" i="22" s="1"/>
  <c r="A134" i="24"/>
  <c r="B131" i="22" s="1"/>
  <c r="A181" i="24"/>
  <c r="B178" i="22" s="1"/>
  <c r="A20" i="24"/>
  <c r="B17" i="22" s="1"/>
  <c r="A201" i="24"/>
  <c r="B198" i="22" s="1"/>
  <c r="A27" i="24"/>
  <c r="B24" i="22" s="1"/>
  <c r="A18" i="24"/>
  <c r="A146" i="24"/>
  <c r="B143" i="22" s="1"/>
  <c r="A165" i="24"/>
  <c r="B162" i="22" s="1"/>
  <c r="A119" i="24"/>
  <c r="B116" i="22" s="1"/>
  <c r="A25" i="24"/>
  <c r="B22" i="22" s="1"/>
  <c r="A153" i="24"/>
  <c r="B150" i="22" s="1"/>
  <c r="A118" i="24"/>
  <c r="B115" i="22" s="1"/>
  <c r="A19" i="24"/>
  <c r="B16" i="22" s="1"/>
  <c r="A144" i="24"/>
  <c r="B141" i="22" s="1"/>
  <c r="A106" i="24"/>
  <c r="B103" i="22" s="1"/>
  <c r="A53" i="24"/>
  <c r="B50" i="22" s="1"/>
  <c r="A212" i="24"/>
  <c r="B209" i="22" s="1"/>
  <c r="A211" i="24"/>
  <c r="B208" i="22" s="1"/>
  <c r="A137" i="24"/>
  <c r="B134" i="22" s="1"/>
  <c r="A110" i="24"/>
  <c r="B107" i="22" s="1"/>
  <c r="A23" i="24"/>
  <c r="B20" i="22" s="1"/>
  <c r="A90" i="24"/>
  <c r="B87" i="22" s="1"/>
  <c r="A121" i="24"/>
  <c r="B118" i="22" s="1"/>
  <c r="A128" i="24"/>
  <c r="B125" i="22" s="1"/>
  <c r="A210" i="24"/>
  <c r="B207" i="22" s="1"/>
  <c r="A204" i="24"/>
  <c r="B201" i="22" s="1"/>
  <c r="A102" i="24"/>
  <c r="B99" i="22" s="1"/>
  <c r="A120" i="24"/>
  <c r="B117" i="22" s="1"/>
  <c r="A87" i="24"/>
  <c r="B84" i="22" s="1"/>
  <c r="A170" i="24"/>
  <c r="B167" i="22" s="1"/>
  <c r="A196" i="24"/>
  <c r="B193" i="22" s="1"/>
  <c r="A205" i="24"/>
  <c r="B202" i="22" s="1"/>
  <c r="A113" i="24"/>
  <c r="B110" i="22" s="1"/>
  <c r="A54" i="24"/>
  <c r="B51" i="22" s="1"/>
  <c r="A192" i="24"/>
  <c r="B189" i="22" s="1"/>
  <c r="A112" i="24"/>
  <c r="B109" i="22" s="1"/>
  <c r="A71" i="24"/>
  <c r="B68" i="22" s="1"/>
  <c r="A138" i="24"/>
  <c r="B135" i="22" s="1"/>
  <c r="A148" i="24"/>
  <c r="B145" i="22" s="1"/>
  <c r="A173" i="24"/>
  <c r="B170" i="22" s="1"/>
  <c r="A105" i="24"/>
  <c r="B102" i="22" s="1"/>
  <c r="A43" i="24"/>
  <c r="B40" i="22" s="1"/>
  <c r="A30" i="24"/>
  <c r="B27" i="22" s="1"/>
  <c r="A126" i="24"/>
  <c r="B123" i="22" s="1"/>
  <c r="A33" i="24"/>
  <c r="B30" i="22" s="1"/>
  <c r="A129" i="24"/>
  <c r="B126" i="22" s="1"/>
  <c r="A154" i="24"/>
  <c r="B151" i="22" s="1"/>
  <c r="A189" i="24"/>
  <c r="B186" i="22" s="1"/>
  <c r="A28" i="24"/>
  <c r="B25" i="22" s="1"/>
  <c r="A124" i="24"/>
  <c r="B121" i="22" s="1"/>
  <c r="A111" i="24"/>
  <c r="B108" i="22" s="1"/>
  <c r="A42" i="24"/>
  <c r="B39" i="22" s="1"/>
  <c r="A186" i="24"/>
  <c r="B183" i="22" s="1"/>
  <c r="A213" i="24"/>
  <c r="B210" i="22" s="1"/>
  <c r="A63" i="24"/>
  <c r="B60" i="22" s="1"/>
  <c r="A162" i="24"/>
  <c r="B159" i="22" s="1"/>
  <c r="A40" i="24"/>
  <c r="B37" i="22" s="1"/>
  <c r="A136" i="24"/>
  <c r="B133" i="22" s="1"/>
  <c r="A59" i="24"/>
  <c r="B56" i="22" s="1"/>
  <c r="A46" i="24"/>
  <c r="B43" i="22" s="1"/>
  <c r="A142" i="24"/>
  <c r="B139" i="22" s="1"/>
  <c r="A49" i="24"/>
  <c r="B46" i="22" s="1"/>
  <c r="A145" i="24"/>
  <c r="B142" i="22" s="1"/>
  <c r="A202" i="24"/>
  <c r="B199" i="22" s="1"/>
  <c r="A176" i="24"/>
  <c r="B173" i="22" s="1"/>
  <c r="A44" i="24"/>
  <c r="B41" i="22" s="1"/>
  <c r="A140" i="24"/>
  <c r="B137" i="22" s="1"/>
  <c r="A127" i="24"/>
  <c r="B124" i="22" s="1"/>
  <c r="A58" i="24"/>
  <c r="B55" i="22" s="1"/>
  <c r="A37" i="24"/>
  <c r="B34" i="22" s="1"/>
  <c r="A168" i="24"/>
  <c r="B165" i="22" s="1"/>
  <c r="A79" i="24"/>
  <c r="B76" i="22" s="1"/>
  <c r="A29" i="24"/>
  <c r="B26" i="22" s="1"/>
  <c r="A56" i="24"/>
  <c r="B53" i="22" s="1"/>
  <c r="A160" i="24"/>
  <c r="B157" i="22" s="1"/>
  <c r="A75" i="24"/>
  <c r="B72" i="22" s="1"/>
  <c r="A62" i="24"/>
  <c r="B59" i="22" s="1"/>
  <c r="A158" i="24"/>
  <c r="B155" i="22" s="1"/>
  <c r="A65" i="24"/>
  <c r="B62" i="22" s="1"/>
  <c r="A161" i="24"/>
  <c r="B158" i="22" s="1"/>
  <c r="A61" i="24"/>
  <c r="B58" i="22" s="1"/>
  <c r="A208" i="24"/>
  <c r="B205" i="22" s="1"/>
  <c r="A60" i="24"/>
  <c r="B57" i="22" s="1"/>
  <c r="A156" i="24"/>
  <c r="B153" i="22" s="1"/>
  <c r="A151" i="24"/>
  <c r="B148" i="22" s="1"/>
  <c r="A74" i="24"/>
  <c r="B71" i="22" s="1"/>
  <c r="A69" i="24"/>
  <c r="B66" i="22" s="1"/>
  <c r="A123" i="24"/>
  <c r="B120" i="22" s="1"/>
  <c r="A95" i="24"/>
  <c r="B92" i="22" s="1"/>
  <c r="A184" i="24"/>
  <c r="B181" i="22" s="1"/>
  <c r="A72" i="24"/>
  <c r="B69" i="22" s="1"/>
  <c r="A83" i="24"/>
  <c r="B80" i="22" s="1"/>
  <c r="A70" i="24"/>
  <c r="B67" i="22" s="1"/>
  <c r="A166" i="24"/>
  <c r="B163" i="22" s="1"/>
  <c r="A73" i="24"/>
  <c r="B70" i="22" s="1"/>
  <c r="A169" i="24"/>
  <c r="B166" i="22" s="1"/>
  <c r="A77" i="24"/>
  <c r="B74" i="22" s="1"/>
  <c r="A139" i="24"/>
  <c r="B136" i="22" s="1"/>
  <c r="A68" i="24"/>
  <c r="B65" i="22" s="1"/>
  <c r="A164" i="24"/>
  <c r="B161" i="22" s="1"/>
  <c r="A159" i="24"/>
  <c r="B156" i="22" s="1"/>
  <c r="A82" i="24"/>
  <c r="B79" i="22" s="1"/>
  <c r="A85" i="24"/>
  <c r="B82" i="22" s="1"/>
  <c r="A147" i="24"/>
  <c r="B144" i="22" s="1"/>
  <c r="A103" i="24"/>
  <c r="B100" i="22" s="1"/>
  <c r="A200" i="24"/>
  <c r="B197" i="22" s="1"/>
  <c r="A80" i="24"/>
  <c r="B77" i="22" s="1"/>
  <c r="A91" i="24"/>
  <c r="B88" i="22" s="1"/>
  <c r="A78" i="24"/>
  <c r="B75" i="22" s="1"/>
  <c r="A174" i="24"/>
  <c r="B171" i="22" s="1"/>
  <c r="A81" i="24"/>
  <c r="B78" i="22" s="1"/>
  <c r="A177" i="24"/>
  <c r="B174" i="22" s="1"/>
  <c r="A93" i="24"/>
  <c r="B90" i="22" s="1"/>
  <c r="A155" i="24"/>
  <c r="B152" i="22" s="1"/>
  <c r="A76" i="24"/>
  <c r="B73" i="22" s="1"/>
  <c r="A172" i="24"/>
  <c r="B169" i="22" s="1"/>
  <c r="A167" i="24"/>
  <c r="B164" i="22" s="1"/>
  <c r="A98" i="24"/>
  <c r="B95" i="22" s="1"/>
  <c r="A101" i="24"/>
  <c r="B98" i="22" s="1"/>
  <c r="A195" i="24"/>
  <c r="B192" i="22" s="1"/>
  <c r="A143" i="24"/>
  <c r="B140" i="22" s="1"/>
  <c r="A131" i="24"/>
  <c r="B128" i="22" s="1"/>
  <c r="A88" i="24"/>
  <c r="B85" i="22" s="1"/>
  <c r="A99" i="24"/>
  <c r="B96" i="22" s="1"/>
  <c r="A86" i="24"/>
  <c r="B83" i="22" s="1"/>
  <c r="A182" i="24"/>
  <c r="B179" i="22" s="1"/>
  <c r="A89" i="24"/>
  <c r="B86" i="22" s="1"/>
  <c r="A185" i="24"/>
  <c r="B182" i="22" s="1"/>
  <c r="A109" i="24"/>
  <c r="B106" i="22" s="1"/>
  <c r="A171" i="24"/>
  <c r="B168" i="22" s="1"/>
  <c r="A84" i="24"/>
  <c r="B81" i="22" s="1"/>
  <c r="A180" i="24"/>
  <c r="B177" i="22" s="1"/>
  <c r="A175" i="24"/>
  <c r="B172" i="22" s="1"/>
  <c r="A114" i="24"/>
  <c r="B111" i="22" s="1"/>
  <c r="A117" i="24"/>
  <c r="B114" i="22" s="1"/>
  <c r="A203" i="24"/>
  <c r="B200" i="22" s="1"/>
  <c r="A183" i="24"/>
  <c r="B180" i="22" s="1"/>
  <c r="A179" i="24"/>
  <c r="B176" i="22" s="1"/>
  <c r="A96" i="24"/>
  <c r="B93" i="22" s="1"/>
  <c r="A125" i="24"/>
  <c r="B122" i="22" s="1"/>
  <c r="A187" i="24"/>
  <c r="B184" i="22" s="1"/>
  <c r="A92" i="24"/>
  <c r="B89" i="22" s="1"/>
  <c r="A188" i="24"/>
  <c r="B185" i="22" s="1"/>
  <c r="A191" i="24"/>
  <c r="B188" i="22" s="1"/>
  <c r="A122" i="24"/>
  <c r="B119" i="22" s="1"/>
  <c r="A133" i="24"/>
  <c r="B130" i="22" s="1"/>
  <c r="A31" i="24"/>
  <c r="B28" i="22" s="1"/>
  <c r="A215" i="24"/>
  <c r="B212" i="22" s="1"/>
  <c r="A26" i="24"/>
  <c r="B23" i="22" s="1"/>
  <c r="A104" i="24"/>
  <c r="B101" i="22" s="1"/>
  <c r="A163" i="24"/>
  <c r="B160" i="22" s="1"/>
  <c r="A21" i="24"/>
  <c r="B18" i="22" s="1"/>
  <c r="A152" i="24"/>
  <c r="B149" i="22" s="1"/>
  <c r="A207" i="24"/>
  <c r="B204" i="22" s="1"/>
  <c r="A52" i="24"/>
  <c r="B49" i="22" s="1"/>
  <c r="A217" i="24"/>
  <c r="B214" i="22" s="1"/>
  <c r="A198" i="24"/>
  <c r="B195" i="22" s="1"/>
  <c r="A51" i="24"/>
  <c r="B48" i="22" s="1"/>
  <c r="A157" i="24"/>
  <c r="B154" i="22" s="1"/>
  <c r="A197" i="24"/>
  <c r="B194" i="22" s="1"/>
  <c r="A199" i="24"/>
  <c r="B196" i="22" s="1"/>
  <c r="A36" i="24"/>
  <c r="B33" i="22" s="1"/>
  <c r="A209" i="24"/>
  <c r="B206" i="22" s="1"/>
  <c r="A150" i="24"/>
  <c r="B147" i="22" s="1"/>
  <c r="A35" i="24"/>
  <c r="B32" i="22" s="1"/>
  <c r="A193" i="24"/>
  <c r="B190" i="22" s="1"/>
  <c r="A97" i="24"/>
  <c r="B94" i="22" s="1"/>
  <c r="A190" i="24"/>
  <c r="B187" i="22" s="1"/>
  <c r="A94" i="24"/>
  <c r="B91" i="22" s="1"/>
  <c r="A107" i="24"/>
  <c r="B104" i="22" s="1"/>
  <c r="C216" i="24"/>
  <c r="D213" i="22" s="1"/>
  <c r="C210" i="24"/>
  <c r="D207" i="22" s="1"/>
  <c r="C204" i="24"/>
  <c r="D201" i="22" s="1"/>
  <c r="C198" i="24"/>
  <c r="D195" i="22" s="1"/>
  <c r="C192" i="24"/>
  <c r="D189" i="22" s="1"/>
  <c r="C186" i="24"/>
  <c r="D183" i="22" s="1"/>
  <c r="C180" i="24"/>
  <c r="D177" i="22" s="1"/>
  <c r="C174" i="24"/>
  <c r="D171" i="22" s="1"/>
  <c r="C168" i="24"/>
  <c r="D165" i="22" s="1"/>
  <c r="C162" i="24"/>
  <c r="D159" i="22" s="1"/>
  <c r="C156" i="24"/>
  <c r="D153" i="22" s="1"/>
  <c r="C150" i="24"/>
  <c r="D147" i="22" s="1"/>
  <c r="C144" i="24"/>
  <c r="D141" i="22" s="1"/>
  <c r="C138" i="24"/>
  <c r="D135" i="22" s="1"/>
  <c r="C132" i="24"/>
  <c r="D129" i="22" s="1"/>
  <c r="C126" i="24"/>
  <c r="D123" i="22" s="1"/>
  <c r="C120" i="24"/>
  <c r="D117" i="22" s="1"/>
  <c r="C114" i="24"/>
  <c r="D111" i="22" s="1"/>
  <c r="C108" i="24"/>
  <c r="D105" i="22" s="1"/>
  <c r="C102" i="24"/>
  <c r="D99" i="22" s="1"/>
  <c r="C96" i="24"/>
  <c r="D93" i="22" s="1"/>
  <c r="C90" i="24"/>
  <c r="D87" i="22" s="1"/>
  <c r="C84" i="24"/>
  <c r="D81" i="22" s="1"/>
  <c r="C78" i="24"/>
  <c r="D75" i="22" s="1"/>
  <c r="C72" i="24"/>
  <c r="D69" i="22" s="1"/>
  <c r="C66" i="24"/>
  <c r="D63" i="22" s="1"/>
  <c r="C60" i="24"/>
  <c r="D57" i="22" s="1"/>
  <c r="C54" i="24"/>
  <c r="D51" i="22" s="1"/>
  <c r="C48" i="24"/>
  <c r="D45" i="22" s="1"/>
  <c r="C42" i="24"/>
  <c r="D39" i="22" s="1"/>
  <c r="C36" i="24"/>
  <c r="D33" i="22" s="1"/>
  <c r="C30" i="24"/>
  <c r="D27" i="22" s="1"/>
  <c r="C24" i="24"/>
  <c r="D21" i="22" s="1"/>
  <c r="B216" i="24"/>
  <c r="C213" i="22" s="1"/>
  <c r="B210" i="24"/>
  <c r="C207" i="22" s="1"/>
  <c r="B204" i="24"/>
  <c r="C201" i="22" s="1"/>
  <c r="B198" i="24"/>
  <c r="C195" i="22" s="1"/>
  <c r="B192" i="24"/>
  <c r="C189" i="22" s="1"/>
  <c r="B186" i="24"/>
  <c r="C183" i="22" s="1"/>
  <c r="B180" i="24"/>
  <c r="C177" i="22" s="1"/>
  <c r="B174" i="24"/>
  <c r="C171" i="22" s="1"/>
  <c r="B168" i="24"/>
  <c r="C165" i="22" s="1"/>
  <c r="B162" i="24"/>
  <c r="C159" i="22" s="1"/>
  <c r="B156" i="24"/>
  <c r="C153" i="22" s="1"/>
  <c r="B150" i="24"/>
  <c r="C147" i="22" s="1"/>
  <c r="B144" i="24"/>
  <c r="C141" i="22" s="1"/>
  <c r="B138" i="24"/>
  <c r="C135" i="22" s="1"/>
  <c r="B132" i="24"/>
  <c r="C129" i="22" s="1"/>
  <c r="B126" i="24"/>
  <c r="C123" i="22" s="1"/>
  <c r="B120" i="24"/>
  <c r="C117" i="22" s="1"/>
  <c r="B114" i="24"/>
  <c r="C111" i="22" s="1"/>
  <c r="B108" i="24"/>
  <c r="C105" i="22" s="1"/>
  <c r="B102" i="24"/>
  <c r="C99" i="22" s="1"/>
  <c r="B96" i="24"/>
  <c r="C93" i="22" s="1"/>
  <c r="B90" i="24"/>
  <c r="C87" i="22" s="1"/>
  <c r="B84" i="24"/>
  <c r="C81" i="22" s="1"/>
  <c r="B78" i="24"/>
  <c r="C75" i="22" s="1"/>
  <c r="B72" i="24"/>
  <c r="C69" i="22" s="1"/>
  <c r="B66" i="24"/>
  <c r="C63" i="22" s="1"/>
  <c r="B60" i="24"/>
  <c r="C57" i="22" s="1"/>
  <c r="B54" i="24"/>
  <c r="C51" i="22" s="1"/>
  <c r="B48" i="24"/>
  <c r="C45" i="22" s="1"/>
  <c r="B42" i="24"/>
  <c r="C39" i="22" s="1"/>
  <c r="B36" i="24"/>
  <c r="C33" i="22" s="1"/>
  <c r="B30" i="24"/>
  <c r="C27" i="22" s="1"/>
  <c r="B24" i="24"/>
  <c r="C21" i="22" s="1"/>
  <c r="C215" i="24"/>
  <c r="D212" i="22" s="1"/>
  <c r="C209" i="24"/>
  <c r="D206" i="22" s="1"/>
  <c r="C203" i="24"/>
  <c r="D200" i="22" s="1"/>
  <c r="C197" i="24"/>
  <c r="D194" i="22" s="1"/>
  <c r="C191" i="24"/>
  <c r="D188" i="22" s="1"/>
  <c r="C185" i="24"/>
  <c r="D182" i="22" s="1"/>
  <c r="C179" i="24"/>
  <c r="D176" i="22" s="1"/>
  <c r="C173" i="24"/>
  <c r="D170" i="22" s="1"/>
  <c r="C167" i="24"/>
  <c r="D164" i="22" s="1"/>
  <c r="C161" i="24"/>
  <c r="D158" i="22" s="1"/>
  <c r="C155" i="24"/>
  <c r="D152" i="22" s="1"/>
  <c r="C149" i="24"/>
  <c r="D146" i="22" s="1"/>
  <c r="C143" i="24"/>
  <c r="D140" i="22" s="1"/>
  <c r="C137" i="24"/>
  <c r="D134" i="22" s="1"/>
  <c r="C131" i="24"/>
  <c r="D128" i="22" s="1"/>
  <c r="C125" i="24"/>
  <c r="D122" i="22" s="1"/>
  <c r="C119" i="24"/>
  <c r="D116" i="22" s="1"/>
  <c r="C113" i="24"/>
  <c r="D110" i="22" s="1"/>
  <c r="C107" i="24"/>
  <c r="D104" i="22" s="1"/>
  <c r="C101" i="24"/>
  <c r="D98" i="22" s="1"/>
  <c r="C95" i="24"/>
  <c r="D92" i="22" s="1"/>
  <c r="C89" i="24"/>
  <c r="D86" i="22" s="1"/>
  <c r="C83" i="24"/>
  <c r="D80" i="22" s="1"/>
  <c r="C77" i="24"/>
  <c r="D74" i="22" s="1"/>
  <c r="C71" i="24"/>
  <c r="D68" i="22" s="1"/>
  <c r="C65" i="24"/>
  <c r="D62" i="22" s="1"/>
  <c r="C59" i="24"/>
  <c r="D56" i="22" s="1"/>
  <c r="C53" i="24"/>
  <c r="D50" i="22" s="1"/>
  <c r="C47" i="24"/>
  <c r="D44" i="22" s="1"/>
  <c r="C41" i="24"/>
  <c r="D38" i="22" s="1"/>
  <c r="C35" i="24"/>
  <c r="D32" i="22" s="1"/>
  <c r="C29" i="24"/>
  <c r="D26" i="22" s="1"/>
  <c r="C23" i="24"/>
  <c r="D20" i="22" s="1"/>
  <c r="B215" i="24"/>
  <c r="C212" i="22" s="1"/>
  <c r="B209" i="24"/>
  <c r="C206" i="22" s="1"/>
  <c r="B203" i="24"/>
  <c r="C200" i="22" s="1"/>
  <c r="B197" i="24"/>
  <c r="C194" i="22" s="1"/>
  <c r="B191" i="24"/>
  <c r="C188" i="22" s="1"/>
  <c r="B185" i="24"/>
  <c r="C182" i="22" s="1"/>
  <c r="B179" i="24"/>
  <c r="C176" i="22" s="1"/>
  <c r="B173" i="24"/>
  <c r="C170" i="22" s="1"/>
  <c r="B167" i="24"/>
  <c r="C164" i="22" s="1"/>
  <c r="B161" i="24"/>
  <c r="C158" i="22" s="1"/>
  <c r="B155" i="24"/>
  <c r="C152" i="22" s="1"/>
  <c r="B149" i="24"/>
  <c r="C146" i="22" s="1"/>
  <c r="B143" i="24"/>
  <c r="C140" i="22" s="1"/>
  <c r="B137" i="24"/>
  <c r="C134" i="22" s="1"/>
  <c r="B131" i="24"/>
  <c r="C128" i="22" s="1"/>
  <c r="B125" i="24"/>
  <c r="C122" i="22" s="1"/>
  <c r="B119" i="24"/>
  <c r="C116" i="22" s="1"/>
  <c r="B113" i="24"/>
  <c r="C110" i="22" s="1"/>
  <c r="B107" i="24"/>
  <c r="C104" i="22" s="1"/>
  <c r="B101" i="24"/>
  <c r="C98" i="22" s="1"/>
  <c r="B95" i="24"/>
  <c r="C92" i="22" s="1"/>
  <c r="B89" i="24"/>
  <c r="C86" i="22" s="1"/>
  <c r="B83" i="24"/>
  <c r="C80" i="22" s="1"/>
  <c r="B77" i="24"/>
  <c r="C74" i="22" s="1"/>
  <c r="B71" i="24"/>
  <c r="C68" i="22" s="1"/>
  <c r="B65" i="24"/>
  <c r="C62" i="22" s="1"/>
  <c r="B59" i="24"/>
  <c r="C56" i="22" s="1"/>
  <c r="B53" i="24"/>
  <c r="C50" i="22" s="1"/>
  <c r="B47" i="24"/>
  <c r="C44" i="22" s="1"/>
  <c r="B41" i="24"/>
  <c r="C38" i="22" s="1"/>
  <c r="B35" i="24"/>
  <c r="C32" i="22" s="1"/>
  <c r="B29" i="24"/>
  <c r="C26" i="22" s="1"/>
  <c r="C214" i="24"/>
  <c r="D211" i="22" s="1"/>
  <c r="C208" i="24"/>
  <c r="D205" i="22" s="1"/>
  <c r="C202" i="24"/>
  <c r="D199" i="22" s="1"/>
  <c r="C196" i="24"/>
  <c r="D193" i="22" s="1"/>
  <c r="C190" i="24"/>
  <c r="D187" i="22" s="1"/>
  <c r="C184" i="24"/>
  <c r="D181" i="22" s="1"/>
  <c r="C178" i="24"/>
  <c r="D175" i="22" s="1"/>
  <c r="C172" i="24"/>
  <c r="D169" i="22" s="1"/>
  <c r="C166" i="24"/>
  <c r="D163" i="22" s="1"/>
  <c r="C160" i="24"/>
  <c r="D157" i="22" s="1"/>
  <c r="C154" i="24"/>
  <c r="D151" i="22" s="1"/>
  <c r="C148" i="24"/>
  <c r="D145" i="22" s="1"/>
  <c r="C142" i="24"/>
  <c r="D139" i="22" s="1"/>
  <c r="C136" i="24"/>
  <c r="D133" i="22" s="1"/>
  <c r="C130" i="24"/>
  <c r="D127" i="22" s="1"/>
  <c r="C124" i="24"/>
  <c r="D121" i="22" s="1"/>
  <c r="C118" i="24"/>
  <c r="D115" i="22" s="1"/>
  <c r="C112" i="24"/>
  <c r="D109" i="22" s="1"/>
  <c r="C106" i="24"/>
  <c r="D103" i="22" s="1"/>
  <c r="C100" i="24"/>
  <c r="D97" i="22" s="1"/>
  <c r="C94" i="24"/>
  <c r="D91" i="22" s="1"/>
  <c r="C88" i="24"/>
  <c r="D85" i="22" s="1"/>
  <c r="C82" i="24"/>
  <c r="D79" i="22" s="1"/>
  <c r="C76" i="24"/>
  <c r="D73" i="22" s="1"/>
  <c r="C70" i="24"/>
  <c r="D67" i="22" s="1"/>
  <c r="C64" i="24"/>
  <c r="D61" i="22" s="1"/>
  <c r="C58" i="24"/>
  <c r="D55" i="22" s="1"/>
  <c r="C52" i="24"/>
  <c r="D49" i="22" s="1"/>
  <c r="C46" i="24"/>
  <c r="D43" i="22" s="1"/>
  <c r="C40" i="24"/>
  <c r="D37" i="22" s="1"/>
  <c r="C34" i="24"/>
  <c r="D31" i="22" s="1"/>
  <c r="C28" i="24"/>
  <c r="D25" i="22" s="1"/>
  <c r="C22" i="24"/>
  <c r="D19" i="22" s="1"/>
  <c r="C213" i="24"/>
  <c r="D210" i="22" s="1"/>
  <c r="C207" i="24"/>
  <c r="D204" i="22" s="1"/>
  <c r="C201" i="24"/>
  <c r="D198" i="22" s="1"/>
  <c r="C195" i="24"/>
  <c r="D192" i="22" s="1"/>
  <c r="C189" i="24"/>
  <c r="D186" i="22" s="1"/>
  <c r="C183" i="24"/>
  <c r="D180" i="22" s="1"/>
  <c r="C177" i="24"/>
  <c r="D174" i="22" s="1"/>
  <c r="C171" i="24"/>
  <c r="D168" i="22" s="1"/>
  <c r="C165" i="24"/>
  <c r="D162" i="22" s="1"/>
  <c r="C159" i="24"/>
  <c r="D156" i="22" s="1"/>
  <c r="C153" i="24"/>
  <c r="D150" i="22" s="1"/>
  <c r="C147" i="24"/>
  <c r="D144" i="22" s="1"/>
  <c r="C141" i="24"/>
  <c r="D138" i="22" s="1"/>
  <c r="C135" i="24"/>
  <c r="D132" i="22" s="1"/>
  <c r="C129" i="24"/>
  <c r="D126" i="22" s="1"/>
  <c r="C123" i="24"/>
  <c r="D120" i="22" s="1"/>
  <c r="C117" i="24"/>
  <c r="D114" i="22" s="1"/>
  <c r="C111" i="24"/>
  <c r="D108" i="22" s="1"/>
  <c r="C105" i="24"/>
  <c r="D102" i="22" s="1"/>
  <c r="C99" i="24"/>
  <c r="D96" i="22" s="1"/>
  <c r="C93" i="24"/>
  <c r="D90" i="22" s="1"/>
  <c r="C87" i="24"/>
  <c r="D84" i="22" s="1"/>
  <c r="C81" i="24"/>
  <c r="D78" i="22" s="1"/>
  <c r="C75" i="24"/>
  <c r="D72" i="22" s="1"/>
  <c r="C69" i="24"/>
  <c r="D66" i="22" s="1"/>
  <c r="C63" i="24"/>
  <c r="D60" i="22" s="1"/>
  <c r="C57" i="24"/>
  <c r="D54" i="22" s="1"/>
  <c r="C51" i="24"/>
  <c r="D48" i="22" s="1"/>
  <c r="C45" i="24"/>
  <c r="D42" i="22" s="1"/>
  <c r="C39" i="24"/>
  <c r="D36" i="22" s="1"/>
  <c r="C33" i="24"/>
  <c r="D30" i="22" s="1"/>
  <c r="C27" i="24"/>
  <c r="D24" i="22" s="1"/>
  <c r="C21" i="24"/>
  <c r="D18" i="22" s="1"/>
  <c r="C18" i="24"/>
  <c r="D15" i="22" s="1"/>
  <c r="C212" i="24"/>
  <c r="D209" i="22" s="1"/>
  <c r="C206" i="24"/>
  <c r="D203" i="22" s="1"/>
  <c r="C200" i="24"/>
  <c r="D197" i="22" s="1"/>
  <c r="C194" i="24"/>
  <c r="D191" i="22" s="1"/>
  <c r="C188" i="24"/>
  <c r="D185" i="22" s="1"/>
  <c r="C182" i="24"/>
  <c r="D179" i="22" s="1"/>
  <c r="C176" i="24"/>
  <c r="D173" i="22" s="1"/>
  <c r="C170" i="24"/>
  <c r="D167" i="22" s="1"/>
  <c r="C164" i="24"/>
  <c r="D161" i="22" s="1"/>
  <c r="C158" i="24"/>
  <c r="D155" i="22" s="1"/>
  <c r="C152" i="24"/>
  <c r="D149" i="22" s="1"/>
  <c r="C146" i="24"/>
  <c r="D143" i="22" s="1"/>
  <c r="C140" i="24"/>
  <c r="D137" i="22" s="1"/>
  <c r="C134" i="24"/>
  <c r="D131" i="22" s="1"/>
  <c r="C128" i="24"/>
  <c r="D125" i="22" s="1"/>
  <c r="C122" i="24"/>
  <c r="D119" i="22" s="1"/>
  <c r="C116" i="24"/>
  <c r="D113" i="22" s="1"/>
  <c r="C110" i="24"/>
  <c r="D107" i="22" s="1"/>
  <c r="C104" i="24"/>
  <c r="D101" i="22" s="1"/>
  <c r="C98" i="24"/>
  <c r="D95" i="22" s="1"/>
  <c r="C92" i="24"/>
  <c r="D89" i="22" s="1"/>
  <c r="C86" i="24"/>
  <c r="D83" i="22" s="1"/>
  <c r="C80" i="24"/>
  <c r="D77" i="22" s="1"/>
  <c r="C74" i="24"/>
  <c r="D71" i="22" s="1"/>
  <c r="C68" i="24"/>
  <c r="D65" i="22" s="1"/>
  <c r="C62" i="24"/>
  <c r="D59" i="22" s="1"/>
  <c r="C56" i="24"/>
  <c r="D53" i="22" s="1"/>
  <c r="C50" i="24"/>
  <c r="D47" i="22" s="1"/>
  <c r="C44" i="24"/>
  <c r="D41" i="22" s="1"/>
  <c r="C38" i="24"/>
  <c r="D35" i="22" s="1"/>
  <c r="C32" i="24"/>
  <c r="D29" i="22" s="1"/>
  <c r="C26" i="24"/>
  <c r="D23" i="22" s="1"/>
  <c r="E10" i="35"/>
  <c r="E35" i="35"/>
  <c r="B35" i="35"/>
  <c r="E36" i="35"/>
  <c r="D34" i="35"/>
  <c r="C36" i="35"/>
  <c r="D35" i="35"/>
  <c r="D40" i="35" s="1"/>
  <c r="C34" i="35"/>
  <c r="C35" i="35"/>
  <c r="E34" i="35"/>
  <c r="E40" i="35" s="1"/>
  <c r="B34" i="35"/>
  <c r="B40" i="35" s="1"/>
  <c r="F25" i="22"/>
  <c r="F17" i="22"/>
  <c r="C40" i="35" l="1"/>
  <c r="D41" i="35" s="1"/>
  <c r="D42" i="35" s="1"/>
  <c r="C12" i="24"/>
  <c r="B15" i="22"/>
  <c r="D13" i="24"/>
  <c r="D14" i="24"/>
  <c r="E206" i="22" s="1"/>
  <c r="B13" i="24"/>
  <c r="A13" i="24"/>
  <c r="A14" i="24"/>
  <c r="C13" i="24"/>
  <c r="C14" i="24"/>
  <c r="B12" i="24"/>
  <c r="B14" i="24"/>
  <c r="E29" i="22" l="1"/>
  <c r="E58" i="22"/>
  <c r="E85" i="22"/>
  <c r="E181" i="22"/>
  <c r="E205" i="22"/>
  <c r="E124" i="22"/>
  <c r="E79" i="22"/>
  <c r="E138" i="22"/>
  <c r="E42" i="22"/>
  <c r="E179" i="22"/>
  <c r="E177" i="22"/>
  <c r="E103" i="22"/>
  <c r="E175" i="22"/>
  <c r="E154" i="22"/>
  <c r="E73" i="22"/>
  <c r="E118" i="22"/>
  <c r="E100" i="22"/>
  <c r="E82" i="22"/>
  <c r="E200" i="22"/>
  <c r="E28" i="22"/>
  <c r="E149" i="22"/>
  <c r="E57" i="22"/>
  <c r="E24" i="22"/>
  <c r="E83" i="22"/>
  <c r="E140" i="22"/>
  <c r="E122" i="22"/>
  <c r="E183" i="22"/>
  <c r="E38" i="22"/>
  <c r="E23" i="22"/>
  <c r="E185" i="22"/>
  <c r="E115" i="22"/>
  <c r="E72" i="22"/>
  <c r="E93" i="22"/>
  <c r="E47" i="22"/>
  <c r="E21" i="22"/>
  <c r="E74" i="22"/>
  <c r="E32" i="22"/>
  <c r="E129" i="22"/>
  <c r="E172" i="22"/>
  <c r="E144" i="22"/>
  <c r="E166" i="22"/>
  <c r="E182" i="22"/>
  <c r="E164" i="22"/>
  <c r="E22" i="22"/>
  <c r="E212" i="22"/>
  <c r="E17" i="22"/>
  <c r="E162" i="22"/>
  <c r="E20" i="22"/>
  <c r="E27" i="22"/>
  <c r="E99" i="22"/>
  <c r="E109" i="22"/>
  <c r="E169" i="22"/>
  <c r="E68" i="22"/>
  <c r="E190" i="22"/>
  <c r="E202" i="22"/>
  <c r="E16" i="22"/>
  <c r="E69" i="22"/>
  <c r="E84" i="22"/>
  <c r="E193" i="22"/>
  <c r="E49" i="22"/>
  <c r="E141" i="22"/>
  <c r="E33" i="22"/>
  <c r="E197" i="22"/>
  <c r="E89" i="22"/>
  <c r="E66" i="22"/>
  <c r="E30" i="22"/>
  <c r="E158" i="22"/>
  <c r="E86" i="22"/>
  <c r="E50" i="22"/>
  <c r="E187" i="22"/>
  <c r="E151" i="22"/>
  <c r="E191" i="22"/>
  <c r="E119" i="22"/>
  <c r="E184" i="22"/>
  <c r="E148" i="22"/>
  <c r="E112" i="22"/>
  <c r="E132" i="22"/>
  <c r="E188" i="22"/>
  <c r="E152" i="22"/>
  <c r="E116" i="22"/>
  <c r="E80" i="22"/>
  <c r="E145" i="22"/>
  <c r="E165" i="22"/>
  <c r="E113" i="22"/>
  <c r="E77" i="22"/>
  <c r="E41" i="22"/>
  <c r="E214" i="22"/>
  <c r="E70" i="22"/>
  <c r="E34" i="22"/>
  <c r="E198" i="22"/>
  <c r="E90" i="22"/>
  <c r="E54" i="22"/>
  <c r="E18" i="22"/>
  <c r="E110" i="22"/>
  <c r="E211" i="22"/>
  <c r="E31" i="22"/>
  <c r="E195" i="22"/>
  <c r="E123" i="22"/>
  <c r="E87" i="22"/>
  <c r="E107" i="22"/>
  <c r="E71" i="22"/>
  <c r="E208" i="22"/>
  <c r="E192" i="22"/>
  <c r="E176" i="22"/>
  <c r="E189" i="22"/>
  <c r="E117" i="22"/>
  <c r="E137" i="22"/>
  <c r="E65" i="22"/>
  <c r="E130" i="22"/>
  <c r="E94" i="22"/>
  <c r="E150" i="22"/>
  <c r="E170" i="22"/>
  <c r="E134" i="22"/>
  <c r="E98" i="22"/>
  <c r="E26" i="22"/>
  <c r="E127" i="22"/>
  <c r="E55" i="22"/>
  <c r="E19" i="22"/>
  <c r="E111" i="22"/>
  <c r="E75" i="22"/>
  <c r="E59" i="22"/>
  <c r="E52" i="22"/>
  <c r="E180" i="22"/>
  <c r="E36" i="22"/>
  <c r="E128" i="22"/>
  <c r="E92" i="22"/>
  <c r="E157" i="22"/>
  <c r="E121" i="22"/>
  <c r="E213" i="22"/>
  <c r="E105" i="22"/>
  <c r="E161" i="22"/>
  <c r="E125" i="22"/>
  <c r="E53" i="22"/>
  <c r="E46" i="22"/>
  <c r="E210" i="22"/>
  <c r="E174" i="22"/>
  <c r="E102" i="22"/>
  <c r="E194" i="22"/>
  <c r="E43" i="22"/>
  <c r="E207" i="22"/>
  <c r="E171" i="22"/>
  <c r="E135" i="22"/>
  <c r="E63" i="22"/>
  <c r="E155" i="22"/>
  <c r="E76" i="22"/>
  <c r="E40" i="22"/>
  <c r="E204" i="22"/>
  <c r="E168" i="22"/>
  <c r="E96" i="22"/>
  <c r="E60" i="22"/>
  <c r="E44" i="22"/>
  <c r="E37" i="22"/>
  <c r="E201" i="22"/>
  <c r="E178" i="22"/>
  <c r="E142" i="22"/>
  <c r="E106" i="22"/>
  <c r="E126" i="22"/>
  <c r="E146" i="22"/>
  <c r="E139" i="22"/>
  <c r="E67" i="22"/>
  <c r="E159" i="22"/>
  <c r="E51" i="22"/>
  <c r="E15" i="22"/>
  <c r="E143" i="22"/>
  <c r="E35" i="22"/>
  <c r="E136" i="22"/>
  <c r="E64" i="22"/>
  <c r="E156" i="22"/>
  <c r="E120" i="22"/>
  <c r="E48" i="22"/>
  <c r="E104" i="22"/>
  <c r="E133" i="22"/>
  <c r="E97" i="22"/>
  <c r="E61" i="22"/>
  <c r="E25" i="22"/>
  <c r="E153" i="22"/>
  <c r="E81" i="22"/>
  <c r="E45" i="22"/>
  <c r="E209" i="22"/>
  <c r="E173" i="22"/>
  <c r="E101" i="22"/>
  <c r="E186" i="22"/>
  <c r="E114" i="22"/>
  <c r="E78" i="22"/>
  <c r="E62" i="22"/>
  <c r="E199" i="22"/>
  <c r="E163" i="22"/>
  <c r="E91" i="22"/>
  <c r="E147" i="22"/>
  <c r="E39" i="22"/>
  <c r="E203" i="22"/>
  <c r="E167" i="22"/>
  <c r="E131" i="22"/>
  <c r="E95" i="22"/>
  <c r="E196" i="22"/>
  <c r="E160" i="22"/>
  <c r="E88" i="22"/>
  <c r="E108" i="22"/>
  <c r="E56" i="22"/>
  <c r="M9" i="22" l="1" a="1"/>
  <c r="P11" i="22" s="1"/>
  <c r="Q12" i="22" l="1"/>
  <c r="P9" i="22"/>
  <c r="B12" i="22" s="1"/>
  <c r="H19" i="32" s="1"/>
  <c r="Q9" i="22"/>
  <c r="L129" i="32" s="1"/>
  <c r="Q10" i="22"/>
  <c r="P12" i="22"/>
  <c r="M10" i="22"/>
  <c r="E13" i="22" s="1"/>
  <c r="M13" i="22"/>
  <c r="O11" i="22"/>
  <c r="N13" i="22"/>
  <c r="Q13" i="22"/>
  <c r="N9" i="22"/>
  <c r="D12" i="22" s="1"/>
  <c r="J44" i="32" s="1"/>
  <c r="Q11" i="22"/>
  <c r="M9" i="22"/>
  <c r="E12" i="22" s="1"/>
  <c r="K97" i="32" s="1"/>
  <c r="O13" i="22"/>
  <c r="N10" i="22"/>
  <c r="D13" i="22" s="1"/>
  <c r="O10" i="22"/>
  <c r="C13" i="22" s="1"/>
  <c r="M11" i="22"/>
  <c r="D5" i="22" s="1"/>
  <c r="N12" i="22"/>
  <c r="M12" i="22"/>
  <c r="O12" i="22"/>
  <c r="P13" i="22"/>
  <c r="O9" i="22"/>
  <c r="C12" i="22" s="1"/>
  <c r="I148" i="32" s="1"/>
  <c r="N11" i="22"/>
  <c r="P10" i="22"/>
  <c r="B13" i="22" s="1"/>
  <c r="H94" i="32"/>
  <c r="H62" i="32"/>
  <c r="H30" i="32"/>
  <c r="H198" i="32"/>
  <c r="K193" i="32"/>
  <c r="K14" i="32"/>
  <c r="K122" i="32"/>
  <c r="K16" i="32"/>
  <c r="K64" i="32"/>
  <c r="K88" i="32"/>
  <c r="K30" i="32"/>
  <c r="K54" i="32"/>
  <c r="K66" i="32"/>
  <c r="K151" i="32"/>
  <c r="K56" i="32"/>
  <c r="K68" i="32"/>
  <c r="K92" i="32"/>
  <c r="K116" i="32"/>
  <c r="K47" i="32"/>
  <c r="K179" i="32"/>
  <c r="K9" i="32"/>
  <c r="K45" i="32"/>
  <c r="K105" i="32"/>
  <c r="K165" i="32"/>
  <c r="K119" i="32"/>
  <c r="K191" i="32"/>
  <c r="K22" i="32"/>
  <c r="K46" i="32"/>
  <c r="K154" i="32"/>
  <c r="K178" i="32"/>
  <c r="K190" i="32"/>
  <c r="K59" i="32"/>
  <c r="K144" i="32"/>
  <c r="K36" i="32"/>
  <c r="K96" i="32"/>
  <c r="K108" i="32"/>
  <c r="K84" i="32"/>
  <c r="K7" i="32"/>
  <c r="K8" i="32"/>
  <c r="L130" i="32"/>
  <c r="L183" i="32"/>
  <c r="L59" i="32"/>
  <c r="L25" i="32"/>
  <c r="L61" i="32"/>
  <c r="L98" i="32"/>
  <c r="L11" i="32"/>
  <c r="L177" i="32"/>
  <c r="L34" i="32"/>
  <c r="L52" i="32"/>
  <c r="L135" i="32"/>
  <c r="L78" i="32"/>
  <c r="L110" i="32"/>
  <c r="L174" i="32"/>
  <c r="L55" i="32"/>
  <c r="L200" i="32"/>
  <c r="L23" i="32"/>
  <c r="L74" i="32"/>
  <c r="L111" i="32"/>
  <c r="L41" i="32"/>
  <c r="L44" i="32"/>
  <c r="L113" i="32"/>
  <c r="L136" i="32"/>
  <c r="L126" i="32"/>
  <c r="L178" i="32"/>
  <c r="L142" i="32"/>
  <c r="L187" i="32"/>
  <c r="L77" i="32"/>
  <c r="L22" i="32"/>
  <c r="L72" i="32"/>
  <c r="L5" i="32"/>
  <c r="L175" i="32"/>
  <c r="L81" i="32"/>
  <c r="L99" i="32"/>
  <c r="L92" i="32"/>
  <c r="L16" i="32"/>
  <c r="L160" i="32"/>
  <c r="L127" i="32"/>
  <c r="L62" i="32"/>
  <c r="L182" i="32"/>
  <c r="L68" i="32"/>
  <c r="L21" i="32"/>
  <c r="L51" i="32"/>
  <c r="L100" i="32"/>
  <c r="L148" i="32"/>
  <c r="L132" i="32"/>
  <c r="L47" i="32"/>
  <c r="L188" i="32"/>
  <c r="L170" i="32"/>
  <c r="L165" i="32"/>
  <c r="L159" i="32"/>
  <c r="L176" i="32"/>
  <c r="L101" i="32"/>
  <c r="L191" i="32"/>
  <c r="L145" i="32"/>
  <c r="L49" i="32"/>
  <c r="L173" i="32"/>
  <c r="L46" i="32"/>
  <c r="L15" i="32"/>
  <c r="L181" i="32"/>
  <c r="L65" i="32"/>
  <c r="L116" i="32"/>
  <c r="L96" i="32"/>
  <c r="L140" i="32"/>
  <c r="L75" i="32"/>
  <c r="L38" i="32"/>
  <c r="L134" i="32"/>
  <c r="L48" i="32"/>
  <c r="L193" i="32"/>
  <c r="L29" i="32"/>
  <c r="L155" i="32"/>
  <c r="L147" i="32"/>
  <c r="L120" i="32"/>
  <c r="L144" i="32"/>
  <c r="L36" i="32"/>
  <c r="L33" i="32"/>
  <c r="L83" i="32"/>
  <c r="L26" i="32"/>
  <c r="L186" i="32"/>
  <c r="L17" i="32"/>
  <c r="L97" i="32"/>
  <c r="L198" i="32"/>
  <c r="L138" i="32"/>
  <c r="L19" i="32"/>
  <c r="L164" i="32"/>
  <c r="L167" i="32"/>
  <c r="L203" i="32"/>
  <c r="L79" i="32"/>
  <c r="L202" i="32"/>
  <c r="L58" i="32"/>
  <c r="L168" i="32"/>
  <c r="L14" i="32"/>
  <c r="L56" i="32"/>
  <c r="L131" i="32"/>
  <c r="L122" i="32"/>
  <c r="L28" i="32"/>
  <c r="L70" i="32"/>
  <c r="L8" i="32"/>
  <c r="L180" i="32"/>
  <c r="L150" i="32"/>
  <c r="L76" i="32"/>
  <c r="L91" i="32"/>
  <c r="L40" i="32"/>
  <c r="L154" i="32"/>
  <c r="L157" i="32"/>
  <c r="L153" i="32"/>
  <c r="L124" i="32"/>
  <c r="L139" i="32"/>
  <c r="L151" i="32"/>
  <c r="L27" i="32"/>
  <c r="L71" i="32"/>
  <c r="L107" i="32"/>
  <c r="L85" i="32"/>
  <c r="H196" i="32" l="1"/>
  <c r="H53" i="32"/>
  <c r="H75" i="32"/>
  <c r="H26" i="32"/>
  <c r="H169" i="32"/>
  <c r="H73" i="32"/>
  <c r="H132" i="32"/>
  <c r="H106" i="32"/>
  <c r="H54" i="32"/>
  <c r="H141" i="32"/>
  <c r="H96" i="32"/>
  <c r="H28" i="32"/>
  <c r="H175" i="32"/>
  <c r="J201" i="32"/>
  <c r="I38" i="32"/>
  <c r="K48" i="32"/>
  <c r="K166" i="32"/>
  <c r="K189" i="32"/>
  <c r="K83" i="32"/>
  <c r="K163" i="32"/>
  <c r="K42" i="32"/>
  <c r="K28" i="32"/>
  <c r="K131" i="32"/>
  <c r="K168" i="32"/>
  <c r="K142" i="32"/>
  <c r="K153" i="32"/>
  <c r="K11" i="32"/>
  <c r="K139" i="32"/>
  <c r="K125" i="32"/>
  <c r="K155" i="32"/>
  <c r="K109" i="32"/>
  <c r="I128" i="32"/>
  <c r="K24" i="32"/>
  <c r="K130" i="32"/>
  <c r="K141" i="32"/>
  <c r="K200" i="32"/>
  <c r="K67" i="32"/>
  <c r="K113" i="32"/>
  <c r="K195" i="32"/>
  <c r="K85" i="32"/>
  <c r="I174" i="32"/>
  <c r="K156" i="32"/>
  <c r="K82" i="32"/>
  <c r="K129" i="32"/>
  <c r="K152" i="32"/>
  <c r="K43" i="32"/>
  <c r="K101" i="32"/>
  <c r="K87" i="32"/>
  <c r="K73" i="32"/>
  <c r="K12" i="32"/>
  <c r="K58" i="32"/>
  <c r="K117" i="32"/>
  <c r="K128" i="32"/>
  <c r="K31" i="32"/>
  <c r="K29" i="32"/>
  <c r="K75" i="32"/>
  <c r="K49" i="32"/>
  <c r="K19" i="32"/>
  <c r="K95" i="32"/>
  <c r="K63" i="32"/>
  <c r="K6" i="32"/>
  <c r="K132" i="32"/>
  <c r="K34" i="32"/>
  <c r="K93" i="32"/>
  <c r="K104" i="32"/>
  <c r="K174" i="32"/>
  <c r="K196" i="32"/>
  <c r="K170" i="32"/>
  <c r="K126" i="32"/>
  <c r="K184" i="32"/>
  <c r="K146" i="32"/>
  <c r="K72" i="32"/>
  <c r="K202" i="32"/>
  <c r="K10" i="32"/>
  <c r="K21" i="32"/>
  <c r="K80" i="32"/>
  <c r="K102" i="32"/>
  <c r="K136" i="32"/>
  <c r="K134" i="32"/>
  <c r="H203" i="32"/>
  <c r="G38" i="22"/>
  <c r="G206" i="22"/>
  <c r="G74" i="22"/>
  <c r="G27" i="22"/>
  <c r="G54" i="22"/>
  <c r="G207" i="22"/>
  <c r="I15" i="32"/>
  <c r="I162" i="32"/>
  <c r="G213" i="22"/>
  <c r="J19" i="32"/>
  <c r="I61" i="32"/>
  <c r="I29" i="32"/>
  <c r="J128" i="32"/>
  <c r="J199" i="32"/>
  <c r="J57" i="32"/>
  <c r="G179" i="22"/>
  <c r="J138" i="32"/>
  <c r="I158" i="32"/>
  <c r="G97" i="22"/>
  <c r="I13" i="32"/>
  <c r="J52" i="32"/>
  <c r="I12" i="32"/>
  <c r="G190" i="22"/>
  <c r="J40" i="32"/>
  <c r="I131" i="32"/>
  <c r="G120" i="22"/>
  <c r="J147" i="32"/>
  <c r="I119" i="32"/>
  <c r="G18" i="22"/>
  <c r="G64" i="22"/>
  <c r="G107" i="22"/>
  <c r="J13" i="32"/>
  <c r="I22" i="32"/>
  <c r="G69" i="22"/>
  <c r="G197" i="22"/>
  <c r="J156" i="32"/>
  <c r="I117" i="32"/>
  <c r="J203" i="32"/>
  <c r="I59" i="32"/>
  <c r="J186" i="32"/>
  <c r="I75" i="32"/>
  <c r="I91" i="32"/>
  <c r="H63" i="32"/>
  <c r="H163" i="32"/>
  <c r="L152" i="32"/>
  <c r="L20" i="32"/>
  <c r="L156" i="32"/>
  <c r="L37" i="32"/>
  <c r="L88" i="32"/>
  <c r="L50" i="32"/>
  <c r="G31" i="22"/>
  <c r="L115" i="32"/>
  <c r="L57" i="32"/>
  <c r="H42" i="32"/>
  <c r="H111" i="32"/>
  <c r="H181" i="32"/>
  <c r="H101" i="32"/>
  <c r="H165" i="32"/>
  <c r="H191" i="32"/>
  <c r="H81" i="32"/>
  <c r="H184" i="32"/>
  <c r="H51" i="32"/>
  <c r="H61" i="32"/>
  <c r="H143" i="32"/>
  <c r="H69" i="32"/>
  <c r="L162" i="32"/>
  <c r="G70" i="22"/>
  <c r="L106" i="32"/>
  <c r="H136" i="32"/>
  <c r="H39" i="32"/>
  <c r="H49" i="32"/>
  <c r="H47" i="32"/>
  <c r="H164" i="32"/>
  <c r="L112" i="32"/>
  <c r="L54" i="32"/>
  <c r="L10" i="32"/>
  <c r="G98" i="22"/>
  <c r="L192" i="32"/>
  <c r="H124" i="32"/>
  <c r="H170" i="32"/>
  <c r="H37" i="32"/>
  <c r="H35" i="32"/>
  <c r="H140" i="32"/>
  <c r="L13" i="32"/>
  <c r="L166" i="32"/>
  <c r="H76" i="32"/>
  <c r="H158" i="32"/>
  <c r="H25" i="32"/>
  <c r="H23" i="32"/>
  <c r="H128" i="32"/>
  <c r="L143" i="32"/>
  <c r="L86" i="32"/>
  <c r="L73" i="32"/>
  <c r="G130" i="22"/>
  <c r="H52" i="32"/>
  <c r="H122" i="32"/>
  <c r="H13" i="32"/>
  <c r="H11" i="32"/>
  <c r="H116" i="32"/>
  <c r="L119" i="32"/>
  <c r="L103" i="32"/>
  <c r="H40" i="32"/>
  <c r="H110" i="32"/>
  <c r="H144" i="32"/>
  <c r="H149" i="32"/>
  <c r="H17" i="32"/>
  <c r="L30" i="32"/>
  <c r="L94" i="32"/>
  <c r="L64" i="32"/>
  <c r="G142" i="22"/>
  <c r="L184" i="32"/>
  <c r="H186" i="32"/>
  <c r="H195" i="32"/>
  <c r="H14" i="32"/>
  <c r="H24" i="32"/>
  <c r="H34" i="32"/>
  <c r="H91" i="32"/>
  <c r="G35" i="22"/>
  <c r="J126" i="32"/>
  <c r="J116" i="32"/>
  <c r="I83" i="32"/>
  <c r="I126" i="32"/>
  <c r="I197" i="32"/>
  <c r="J50" i="32"/>
  <c r="J38" i="32"/>
  <c r="I5" i="32"/>
  <c r="I10" i="32"/>
  <c r="I17" i="32"/>
  <c r="G101" i="22"/>
  <c r="G63" i="22"/>
  <c r="J115" i="32"/>
  <c r="J168" i="32"/>
  <c r="I49" i="32"/>
  <c r="I45" i="32"/>
  <c r="G110" i="22"/>
  <c r="G152" i="22"/>
  <c r="G137" i="22"/>
  <c r="J65" i="32"/>
  <c r="J130" i="32"/>
  <c r="I132" i="32"/>
  <c r="I103" i="32"/>
  <c r="H67" i="32"/>
  <c r="G83" i="22"/>
  <c r="G154" i="22"/>
  <c r="G141" i="22"/>
  <c r="J77" i="32"/>
  <c r="J134" i="32"/>
  <c r="J142" i="32"/>
  <c r="I87" i="32"/>
  <c r="I168" i="32"/>
  <c r="I46" i="32"/>
  <c r="I20" i="32"/>
  <c r="I41" i="32"/>
  <c r="G138" i="22"/>
  <c r="G168" i="22"/>
  <c r="G114" i="22"/>
  <c r="G17" i="22"/>
  <c r="G111" i="22"/>
  <c r="G43" i="22"/>
  <c r="J6" i="32"/>
  <c r="J109" i="32"/>
  <c r="J189" i="32"/>
  <c r="I193" i="32"/>
  <c r="I146" i="32"/>
  <c r="I122" i="32"/>
  <c r="I55" i="32"/>
  <c r="I88" i="32"/>
  <c r="G123" i="22"/>
  <c r="G122" i="22"/>
  <c r="G66" i="22"/>
  <c r="J196" i="32"/>
  <c r="J97" i="32"/>
  <c r="J69" i="32"/>
  <c r="I181" i="32"/>
  <c r="I86" i="32"/>
  <c r="I201" i="32"/>
  <c r="I198" i="32"/>
  <c r="I76" i="32"/>
  <c r="G173" i="22"/>
  <c r="G52" i="22"/>
  <c r="G172" i="22"/>
  <c r="G165" i="22"/>
  <c r="J175" i="32"/>
  <c r="J159" i="32"/>
  <c r="J12" i="32"/>
  <c r="I27" i="32"/>
  <c r="I194" i="32"/>
  <c r="I71" i="32"/>
  <c r="I188" i="32"/>
  <c r="I6" i="32"/>
  <c r="G89" i="22"/>
  <c r="G126" i="22"/>
  <c r="J18" i="32"/>
  <c r="J15" i="32"/>
  <c r="J83" i="32"/>
  <c r="I135" i="32"/>
  <c r="I204" i="32"/>
  <c r="I142" i="32"/>
  <c r="I44" i="32"/>
  <c r="I185" i="32"/>
  <c r="G28" i="22"/>
  <c r="G160" i="22"/>
  <c r="G136" i="22"/>
  <c r="G44" i="22"/>
  <c r="G212" i="22"/>
  <c r="J197" i="32"/>
  <c r="J194" i="32"/>
  <c r="J71" i="32"/>
  <c r="I123" i="32"/>
  <c r="I180" i="32"/>
  <c r="I130" i="32"/>
  <c r="I32" i="32"/>
  <c r="I77" i="32"/>
  <c r="H129" i="32"/>
  <c r="H55" i="32"/>
  <c r="L169" i="32"/>
  <c r="L95" i="32"/>
  <c r="L199" i="32"/>
  <c r="G57" i="22"/>
  <c r="L31" i="32"/>
  <c r="L90" i="32"/>
  <c r="H22" i="32"/>
  <c r="H104" i="32"/>
  <c r="L118" i="32"/>
  <c r="L69" i="32"/>
  <c r="L82" i="32"/>
  <c r="H155" i="32"/>
  <c r="H189" i="32"/>
  <c r="H185" i="32"/>
  <c r="L53" i="32"/>
  <c r="L189" i="32"/>
  <c r="L123" i="32"/>
  <c r="G182" i="22"/>
  <c r="H162" i="32"/>
  <c r="H87" i="32"/>
  <c r="H173" i="32"/>
  <c r="H84" i="32"/>
  <c r="H202" i="32"/>
  <c r="H152" i="32"/>
  <c r="H43" i="32"/>
  <c r="G128" i="22"/>
  <c r="G153" i="22"/>
  <c r="J136" i="32"/>
  <c r="J181" i="32"/>
  <c r="J32" i="32"/>
  <c r="G184" i="22"/>
  <c r="G58" i="22"/>
  <c r="G188" i="22"/>
  <c r="G151" i="22"/>
  <c r="G200" i="22"/>
  <c r="G39" i="22"/>
  <c r="J91" i="32"/>
  <c r="J125" i="32"/>
  <c r="J112" i="32"/>
  <c r="J51" i="32"/>
  <c r="J157" i="32"/>
  <c r="J72" i="32"/>
  <c r="J178" i="32"/>
  <c r="J117" i="32"/>
  <c r="J20" i="32"/>
  <c r="I169" i="32"/>
  <c r="I120" i="32"/>
  <c r="I11" i="32"/>
  <c r="I105" i="32"/>
  <c r="I8" i="32"/>
  <c r="I114" i="32"/>
  <c r="I160" i="32"/>
  <c r="K203" i="32"/>
  <c r="K143" i="32"/>
  <c r="K173" i="32"/>
  <c r="K172" i="32"/>
  <c r="K147" i="32"/>
  <c r="K110" i="32"/>
  <c r="K37" i="32"/>
  <c r="G23" i="22"/>
  <c r="G203" i="22"/>
  <c r="G105" i="22"/>
  <c r="J103" i="32"/>
  <c r="J149" i="32"/>
  <c r="J63" i="32"/>
  <c r="J96" i="32"/>
  <c r="J190" i="32"/>
  <c r="J141" i="32"/>
  <c r="G163" i="22"/>
  <c r="G211" i="22"/>
  <c r="G80" i="22"/>
  <c r="G116" i="22"/>
  <c r="G73" i="22"/>
  <c r="G201" i="22"/>
  <c r="G140" i="22"/>
  <c r="J79" i="32"/>
  <c r="J113" i="32"/>
  <c r="J100" i="32"/>
  <c r="J39" i="32"/>
  <c r="J145" i="32"/>
  <c r="J60" i="32"/>
  <c r="J166" i="32"/>
  <c r="J105" i="32"/>
  <c r="I39" i="32"/>
  <c r="I157" i="32"/>
  <c r="I36" i="32"/>
  <c r="I190" i="32"/>
  <c r="I69" i="32"/>
  <c r="I199" i="32"/>
  <c r="I30" i="32"/>
  <c r="I136" i="32"/>
  <c r="K187" i="32"/>
  <c r="K198" i="32"/>
  <c r="K149" i="32"/>
  <c r="K160" i="32"/>
  <c r="K123" i="32"/>
  <c r="K50" i="32"/>
  <c r="K25" i="32"/>
  <c r="G185" i="22"/>
  <c r="G109" i="22"/>
  <c r="G118" i="22"/>
  <c r="G161" i="22"/>
  <c r="G131" i="22"/>
  <c r="G71" i="22"/>
  <c r="G41" i="22"/>
  <c r="G209" i="22"/>
  <c r="G33" i="22"/>
  <c r="G148" i="22"/>
  <c r="G19" i="22"/>
  <c r="J67" i="32"/>
  <c r="J89" i="32"/>
  <c r="J64" i="32"/>
  <c r="J27" i="32"/>
  <c r="J121" i="32"/>
  <c r="J24" i="32"/>
  <c r="J154" i="32"/>
  <c r="J81" i="32"/>
  <c r="I171" i="32"/>
  <c r="I145" i="32"/>
  <c r="I24" i="32"/>
  <c r="I178" i="32"/>
  <c r="I57" i="32"/>
  <c r="I187" i="32"/>
  <c r="I18" i="32"/>
  <c r="I124" i="32"/>
  <c r="K175" i="32"/>
  <c r="K186" i="32"/>
  <c r="K137" i="32"/>
  <c r="K148" i="32"/>
  <c r="K111" i="32"/>
  <c r="K26" i="32"/>
  <c r="K13" i="32"/>
  <c r="J176" i="32"/>
  <c r="J70" i="32"/>
  <c r="G87" i="22"/>
  <c r="G155" i="22"/>
  <c r="G30" i="22"/>
  <c r="G171" i="22"/>
  <c r="G177" i="22"/>
  <c r="G59" i="22"/>
  <c r="G36" i="22"/>
  <c r="G156" i="22"/>
  <c r="G84" i="22"/>
  <c r="J150" i="32"/>
  <c r="J102" i="32"/>
  <c r="J30" i="32"/>
  <c r="J110" i="32"/>
  <c r="J204" i="32"/>
  <c r="J131" i="32"/>
  <c r="J46" i="32"/>
  <c r="J164" i="32"/>
  <c r="I50" i="32"/>
  <c r="I34" i="32"/>
  <c r="I176" i="32"/>
  <c r="I43" i="32"/>
  <c r="I173" i="32"/>
  <c r="K127" i="32"/>
  <c r="K90" i="32"/>
  <c r="K89" i="32"/>
  <c r="K52" i="32"/>
  <c r="K51" i="32"/>
  <c r="K181" i="32"/>
  <c r="J155" i="32"/>
  <c r="G24" i="22"/>
  <c r="G20" i="22"/>
  <c r="G60" i="22"/>
  <c r="G175" i="22"/>
  <c r="G62" i="22"/>
  <c r="G94" i="22"/>
  <c r="G189" i="22"/>
  <c r="G67" i="22"/>
  <c r="J66" i="32"/>
  <c r="J78" i="32"/>
  <c r="J195" i="32"/>
  <c r="J98" i="32"/>
  <c r="J192" i="32"/>
  <c r="J119" i="32"/>
  <c r="J34" i="32"/>
  <c r="J152" i="32"/>
  <c r="I140" i="32"/>
  <c r="I31" i="32"/>
  <c r="I89" i="32"/>
  <c r="K115" i="32"/>
  <c r="K78" i="32"/>
  <c r="K77" i="32"/>
  <c r="K40" i="32"/>
  <c r="K194" i="32"/>
  <c r="K157" i="32"/>
  <c r="G29" i="22"/>
  <c r="G78" i="22"/>
  <c r="G103" i="22"/>
  <c r="G88" i="22"/>
  <c r="G196" i="22"/>
  <c r="J42" i="32"/>
  <c r="J54" i="32"/>
  <c r="J171" i="32"/>
  <c r="J62" i="32"/>
  <c r="J180" i="32"/>
  <c r="J95" i="32"/>
  <c r="J5" i="32"/>
  <c r="J140" i="32"/>
  <c r="G198" i="22"/>
  <c r="L121" i="32"/>
  <c r="L66" i="32"/>
  <c r="L32" i="32"/>
  <c r="L204" i="32"/>
  <c r="G72" i="22"/>
  <c r="L42" i="32"/>
  <c r="G75" i="22"/>
  <c r="L93" i="32"/>
  <c r="L171" i="32"/>
  <c r="G195" i="22"/>
  <c r="L39" i="32"/>
  <c r="G108" i="22"/>
  <c r="G90" i="22"/>
  <c r="G176" i="22"/>
  <c r="L194" i="32"/>
  <c r="G199" i="22"/>
  <c r="G121" i="22"/>
  <c r="J56" i="32"/>
  <c r="I99" i="32"/>
  <c r="I85" i="32"/>
  <c r="I144" i="32"/>
  <c r="I155" i="32"/>
  <c r="I154" i="32"/>
  <c r="I141" i="32"/>
  <c r="I152" i="32"/>
  <c r="I127" i="32"/>
  <c r="I138" i="32"/>
  <c r="I113" i="32"/>
  <c r="I100" i="32"/>
  <c r="H65" i="32"/>
  <c r="H113" i="32"/>
  <c r="H194" i="32"/>
  <c r="H193" i="32"/>
  <c r="H156" i="32"/>
  <c r="H167" i="32"/>
  <c r="H118" i="32"/>
  <c r="H93" i="32"/>
  <c r="H8" i="32"/>
  <c r="G56" i="22"/>
  <c r="L172" i="32"/>
  <c r="L161" i="32"/>
  <c r="L197" i="32"/>
  <c r="L128" i="32"/>
  <c r="L137" i="32"/>
  <c r="L87" i="32"/>
  <c r="G119" i="22"/>
  <c r="G26" i="22"/>
  <c r="L146" i="32"/>
  <c r="G125" i="22"/>
  <c r="L141" i="32"/>
  <c r="L105" i="32"/>
  <c r="L6" i="32"/>
  <c r="G183" i="22"/>
  <c r="G55" i="22"/>
  <c r="G150" i="22"/>
  <c r="L149" i="32"/>
  <c r="L9" i="32"/>
  <c r="L35" i="32"/>
  <c r="L12" i="32"/>
  <c r="L108" i="32"/>
  <c r="L80" i="32"/>
  <c r="G16" i="22"/>
  <c r="L43" i="32"/>
  <c r="L158" i="32"/>
  <c r="G47" i="22"/>
  <c r="G77" i="22"/>
  <c r="J114" i="32"/>
  <c r="J53" i="32"/>
  <c r="J88" i="32"/>
  <c r="J135" i="32"/>
  <c r="J86" i="32"/>
  <c r="J85" i="32"/>
  <c r="J48" i="32"/>
  <c r="J59" i="32"/>
  <c r="J22" i="32"/>
  <c r="J45" i="32"/>
  <c r="J8" i="32"/>
  <c r="I63" i="32"/>
  <c r="I37" i="32"/>
  <c r="I108" i="32"/>
  <c r="I107" i="32"/>
  <c r="I118" i="32"/>
  <c r="I93" i="32"/>
  <c r="I116" i="32"/>
  <c r="I79" i="32"/>
  <c r="I102" i="32"/>
  <c r="I65" i="32"/>
  <c r="I64" i="32"/>
  <c r="H90" i="32"/>
  <c r="H172" i="32"/>
  <c r="H147" i="32"/>
  <c r="H146" i="32"/>
  <c r="H121" i="32"/>
  <c r="H120" i="32"/>
  <c r="H83" i="32"/>
  <c r="H70" i="32"/>
  <c r="H21" i="32"/>
  <c r="H199" i="32"/>
  <c r="L190" i="32"/>
  <c r="G102" i="22"/>
  <c r="L89" i="32"/>
  <c r="G192" i="22"/>
  <c r="G53" i="22"/>
  <c r="L109" i="32"/>
  <c r="G146" i="22"/>
  <c r="G194" i="22"/>
  <c r="G106" i="22"/>
  <c r="G115" i="22"/>
  <c r="G86" i="22"/>
  <c r="L201" i="32"/>
  <c r="L179" i="32"/>
  <c r="L84" i="32"/>
  <c r="J198" i="32"/>
  <c r="J76" i="32"/>
  <c r="J87" i="32"/>
  <c r="J74" i="32"/>
  <c r="J37" i="32"/>
  <c r="J36" i="32"/>
  <c r="J11" i="32"/>
  <c r="J10" i="32"/>
  <c r="J200" i="32"/>
  <c r="I183" i="32"/>
  <c r="I62" i="32"/>
  <c r="I25" i="32"/>
  <c r="I60" i="32"/>
  <c r="I95" i="32"/>
  <c r="I70" i="32"/>
  <c r="I81" i="32"/>
  <c r="I68" i="32"/>
  <c r="I67" i="32"/>
  <c r="I54" i="32"/>
  <c r="I53" i="32"/>
  <c r="I16" i="32"/>
  <c r="H66" i="32"/>
  <c r="H148" i="32"/>
  <c r="H123" i="32"/>
  <c r="H134" i="32"/>
  <c r="H85" i="32"/>
  <c r="H108" i="32"/>
  <c r="H59" i="32"/>
  <c r="H58" i="32"/>
  <c r="H188" i="32"/>
  <c r="H187" i="32"/>
  <c r="G181" i="22"/>
  <c r="G159" i="22"/>
  <c r="L60" i="32"/>
  <c r="L195" i="32"/>
  <c r="L63" i="32"/>
  <c r="G210" i="22"/>
  <c r="G95" i="22"/>
  <c r="L7" i="32"/>
  <c r="G42" i="22"/>
  <c r="L185" i="32"/>
  <c r="L18" i="32"/>
  <c r="G135" i="22"/>
  <c r="L125" i="32"/>
  <c r="L117" i="32"/>
  <c r="L104" i="32"/>
  <c r="G145" i="22"/>
  <c r="L133" i="32"/>
  <c r="L24" i="32"/>
  <c r="L114" i="32"/>
  <c r="L196" i="32"/>
  <c r="L67" i="32"/>
  <c r="G132" i="22"/>
  <c r="L45" i="32"/>
  <c r="L163" i="32"/>
  <c r="G205" i="22"/>
  <c r="L102" i="32"/>
  <c r="J55" i="32"/>
  <c r="J101" i="32"/>
  <c r="J184" i="32"/>
  <c r="J183" i="32"/>
  <c r="J182" i="32"/>
  <c r="J133" i="32"/>
  <c r="J144" i="32"/>
  <c r="J107" i="32"/>
  <c r="J118" i="32"/>
  <c r="J93" i="32"/>
  <c r="J104" i="32"/>
  <c r="I111" i="32"/>
  <c r="I133" i="32"/>
  <c r="I156" i="32"/>
  <c r="I203" i="32"/>
  <c r="I166" i="32"/>
  <c r="I189" i="32"/>
  <c r="I164" i="32"/>
  <c r="I175" i="32"/>
  <c r="I150" i="32"/>
  <c r="I161" i="32"/>
  <c r="I112" i="32"/>
  <c r="H6" i="32"/>
  <c r="H197" i="32"/>
  <c r="H89" i="32"/>
  <c r="H41" i="32"/>
  <c r="H180" i="32"/>
  <c r="H179" i="32"/>
  <c r="H142" i="32"/>
  <c r="H105" i="32"/>
  <c r="H44" i="32"/>
  <c r="H31" i="32"/>
  <c r="K158" i="32"/>
  <c r="K169" i="32"/>
  <c r="K99" i="32"/>
  <c r="K98" i="32"/>
  <c r="K61" i="32"/>
  <c r="G162" i="22"/>
  <c r="G166" i="22"/>
  <c r="G158" i="22"/>
  <c r="G51" i="22"/>
  <c r="G143" i="22"/>
  <c r="G144" i="22"/>
  <c r="G93" i="22"/>
  <c r="G49" i="22"/>
  <c r="G208" i="22"/>
  <c r="G40" i="22"/>
  <c r="G174" i="22"/>
  <c r="G21" i="22"/>
  <c r="G85" i="22"/>
  <c r="G187" i="22"/>
  <c r="G127" i="22"/>
  <c r="G117" i="22"/>
  <c r="G204" i="22"/>
  <c r="G214" i="22"/>
  <c r="G167" i="22"/>
  <c r="G68" i="22"/>
  <c r="J151" i="32"/>
  <c r="J187" i="32"/>
  <c r="J185" i="32"/>
  <c r="J41" i="32"/>
  <c r="J172" i="32"/>
  <c r="J28" i="32"/>
  <c r="J123" i="32"/>
  <c r="J170" i="32"/>
  <c r="J26" i="32"/>
  <c r="J73" i="32"/>
  <c r="J132" i="32"/>
  <c r="F132" i="32" s="1"/>
  <c r="J191" i="32"/>
  <c r="J47" i="32"/>
  <c r="J106" i="32"/>
  <c r="J177" i="32"/>
  <c r="J33" i="32"/>
  <c r="J92" i="32"/>
  <c r="I195" i="32"/>
  <c r="I182" i="32"/>
  <c r="I121" i="32"/>
  <c r="I110" i="32"/>
  <c r="I96" i="32"/>
  <c r="F96" i="32" s="1"/>
  <c r="I191" i="32"/>
  <c r="I47" i="32"/>
  <c r="I106" i="32"/>
  <c r="I177" i="32"/>
  <c r="I33" i="32"/>
  <c r="I104" i="32"/>
  <c r="I163" i="32"/>
  <c r="I19" i="32"/>
  <c r="I90" i="32"/>
  <c r="I149" i="32"/>
  <c r="I196" i="32"/>
  <c r="I52" i="32"/>
  <c r="K204" i="32"/>
  <c r="K120" i="32"/>
  <c r="K118" i="32"/>
  <c r="K71" i="32"/>
  <c r="K81" i="32"/>
  <c r="K188" i="32"/>
  <c r="K44" i="32"/>
  <c r="K103" i="32"/>
  <c r="K162" i="32"/>
  <c r="K18" i="32"/>
  <c r="K65" i="32"/>
  <c r="K124" i="32"/>
  <c r="K183" i="32"/>
  <c r="K39" i="32"/>
  <c r="K86" i="32"/>
  <c r="K145" i="32"/>
  <c r="H126" i="32"/>
  <c r="H18" i="32"/>
  <c r="H112" i="32"/>
  <c r="H183" i="32"/>
  <c r="H27" i="32"/>
  <c r="H98" i="32"/>
  <c r="H157" i="32"/>
  <c r="H137" i="32"/>
  <c r="H72" i="32"/>
  <c r="H131" i="32"/>
  <c r="H178" i="32"/>
  <c r="H10" i="32"/>
  <c r="H57" i="32"/>
  <c r="H92" i="32"/>
  <c r="H139" i="32"/>
  <c r="G48" i="22"/>
  <c r="G96" i="22"/>
  <c r="G112" i="22"/>
  <c r="G99" i="22"/>
  <c r="G147" i="22"/>
  <c r="G76" i="22"/>
  <c r="G129" i="22"/>
  <c r="G22" i="22"/>
  <c r="G79" i="22"/>
  <c r="G65" i="22"/>
  <c r="G133" i="22"/>
  <c r="G124" i="22"/>
  <c r="J7" i="32"/>
  <c r="J43" i="32"/>
  <c r="J173" i="32"/>
  <c r="J29" i="32"/>
  <c r="J160" i="32"/>
  <c r="J16" i="32"/>
  <c r="J111" i="32"/>
  <c r="J158" i="32"/>
  <c r="J14" i="32"/>
  <c r="J61" i="32"/>
  <c r="J120" i="32"/>
  <c r="J179" i="32"/>
  <c r="J35" i="32"/>
  <c r="J94" i="32"/>
  <c r="J165" i="32"/>
  <c r="J21" i="32"/>
  <c r="J80" i="32"/>
  <c r="I51" i="32"/>
  <c r="I134" i="32"/>
  <c r="I109" i="32"/>
  <c r="I74" i="32"/>
  <c r="I84" i="32"/>
  <c r="I179" i="32"/>
  <c r="I35" i="32"/>
  <c r="I94" i="32"/>
  <c r="I165" i="32"/>
  <c r="I21" i="32"/>
  <c r="I92" i="32"/>
  <c r="I151" i="32"/>
  <c r="I7" i="32"/>
  <c r="I78" i="32"/>
  <c r="I137" i="32"/>
  <c r="I184" i="32"/>
  <c r="I40" i="32"/>
  <c r="K60" i="32"/>
  <c r="K167" i="32"/>
  <c r="K106" i="32"/>
  <c r="K35" i="32"/>
  <c r="K69" i="32"/>
  <c r="K176" i="32"/>
  <c r="K32" i="32"/>
  <c r="K91" i="32"/>
  <c r="K150" i="32"/>
  <c r="K197" i="32"/>
  <c r="K53" i="32"/>
  <c r="K112" i="32"/>
  <c r="K171" i="32"/>
  <c r="K27" i="32"/>
  <c r="K74" i="32"/>
  <c r="K133" i="32"/>
  <c r="H114" i="32"/>
  <c r="H138" i="32"/>
  <c r="H100" i="32"/>
  <c r="H171" i="32"/>
  <c r="H15" i="32"/>
  <c r="H86" i="32"/>
  <c r="H145" i="32"/>
  <c r="H29" i="32"/>
  <c r="H60" i="32"/>
  <c r="H107" i="32"/>
  <c r="H166" i="32"/>
  <c r="H77" i="32"/>
  <c r="H45" i="32"/>
  <c r="H80" i="32"/>
  <c r="H127" i="32"/>
  <c r="G81" i="22"/>
  <c r="G180" i="22"/>
  <c r="G100" i="22"/>
  <c r="G113" i="22"/>
  <c r="G37" i="22"/>
  <c r="G91" i="22"/>
  <c r="G46" i="22"/>
  <c r="G164" i="22"/>
  <c r="G149" i="22"/>
  <c r="G45" i="22"/>
  <c r="G134" i="22"/>
  <c r="G50" i="22"/>
  <c r="J139" i="32"/>
  <c r="J163" i="32"/>
  <c r="J161" i="32"/>
  <c r="J17" i="32"/>
  <c r="J148" i="32"/>
  <c r="J162" i="32"/>
  <c r="J99" i="32"/>
  <c r="J146" i="32"/>
  <c r="J193" i="32"/>
  <c r="J49" i="32"/>
  <c r="J108" i="32"/>
  <c r="J167" i="32"/>
  <c r="J23" i="32"/>
  <c r="J82" i="32"/>
  <c r="J153" i="32"/>
  <c r="J9" i="32"/>
  <c r="J68" i="32"/>
  <c r="I159" i="32"/>
  <c r="I98" i="32"/>
  <c r="I97" i="32"/>
  <c r="I26" i="32"/>
  <c r="I72" i="32"/>
  <c r="I167" i="32"/>
  <c r="I23" i="32"/>
  <c r="I82" i="32"/>
  <c r="I153" i="32"/>
  <c r="I9" i="32"/>
  <c r="I80" i="32"/>
  <c r="I139" i="32"/>
  <c r="I170" i="32"/>
  <c r="I66" i="32"/>
  <c r="I125" i="32"/>
  <c r="I172" i="32"/>
  <c r="I28" i="32"/>
  <c r="K192" i="32"/>
  <c r="K107" i="32"/>
  <c r="K94" i="32"/>
  <c r="K201" i="32"/>
  <c r="K57" i="32"/>
  <c r="K164" i="32"/>
  <c r="K20" i="32"/>
  <c r="K79" i="32"/>
  <c r="K138" i="32"/>
  <c r="K185" i="32"/>
  <c r="K41" i="32"/>
  <c r="K100" i="32"/>
  <c r="K159" i="32"/>
  <c r="K15" i="32"/>
  <c r="K62" i="32"/>
  <c r="K121" i="32"/>
  <c r="H102" i="32"/>
  <c r="H150" i="32"/>
  <c r="H88" i="32"/>
  <c r="H159" i="32"/>
  <c r="H161" i="32"/>
  <c r="H74" i="32"/>
  <c r="H133" i="32"/>
  <c r="H204" i="32"/>
  <c r="H36" i="32"/>
  <c r="H95" i="32"/>
  <c r="H154" i="32"/>
  <c r="H201" i="32"/>
  <c r="H33" i="32"/>
  <c r="H56" i="32"/>
  <c r="H103" i="32"/>
  <c r="G139" i="22"/>
  <c r="G186" i="22"/>
  <c r="G32" i="22"/>
  <c r="G202" i="22"/>
  <c r="G193" i="22"/>
  <c r="G92" i="22"/>
  <c r="G178" i="22"/>
  <c r="G169" i="22"/>
  <c r="G170" i="22"/>
  <c r="G157" i="22"/>
  <c r="G104" i="22"/>
  <c r="G25" i="22"/>
  <c r="G61" i="22"/>
  <c r="G34" i="22"/>
  <c r="G191" i="22"/>
  <c r="G82" i="22"/>
  <c r="J127" i="32"/>
  <c r="J31" i="32"/>
  <c r="J137" i="32"/>
  <c r="J174" i="32"/>
  <c r="J124" i="32"/>
  <c r="J90" i="32"/>
  <c r="J75" i="32"/>
  <c r="J122" i="32"/>
  <c r="F122" i="32" s="1"/>
  <c r="J169" i="32"/>
  <c r="J25" i="32"/>
  <c r="J84" i="32"/>
  <c r="J143" i="32"/>
  <c r="J202" i="32"/>
  <c r="J58" i="32"/>
  <c r="J129" i="32"/>
  <c r="J188" i="32"/>
  <c r="I147" i="32"/>
  <c r="I14" i="32"/>
  <c r="I73" i="32"/>
  <c r="I192" i="32"/>
  <c r="I48" i="32"/>
  <c r="I143" i="32"/>
  <c r="I202" i="32"/>
  <c r="I58" i="32"/>
  <c r="I129" i="32"/>
  <c r="I200" i="32"/>
  <c r="I56" i="32"/>
  <c r="I115" i="32"/>
  <c r="I186" i="32"/>
  <c r="I42" i="32"/>
  <c r="I101" i="32"/>
  <c r="K5" i="32"/>
  <c r="K180" i="32"/>
  <c r="K23" i="32"/>
  <c r="K70" i="32"/>
  <c r="K177" i="32"/>
  <c r="K33" i="32"/>
  <c r="K140" i="32"/>
  <c r="K199" i="32"/>
  <c r="K55" i="32"/>
  <c r="K114" i="32"/>
  <c r="K161" i="32"/>
  <c r="K17" i="32"/>
  <c r="K76" i="32"/>
  <c r="K135" i="32"/>
  <c r="K182" i="32"/>
  <c r="K38" i="32"/>
  <c r="H78" i="32"/>
  <c r="H125" i="32"/>
  <c r="H64" i="32"/>
  <c r="H135" i="32"/>
  <c r="H5" i="32"/>
  <c r="H50" i="32"/>
  <c r="H97" i="32"/>
  <c r="H168" i="32"/>
  <c r="H12" i="32"/>
  <c r="H71" i="32"/>
  <c r="H130" i="32"/>
  <c r="H177" i="32"/>
  <c r="H200" i="32"/>
  <c r="H20" i="32"/>
  <c r="H79" i="32"/>
  <c r="H82" i="32"/>
  <c r="H153" i="32"/>
  <c r="H9" i="32"/>
  <c r="H68" i="32"/>
  <c r="H151" i="32"/>
  <c r="H174" i="32"/>
  <c r="H160" i="32"/>
  <c r="H16" i="32"/>
  <c r="H99" i="32"/>
  <c r="H182" i="32"/>
  <c r="H38" i="32"/>
  <c r="H109" i="32"/>
  <c r="H192" i="32"/>
  <c r="H48" i="32"/>
  <c r="H119" i="32"/>
  <c r="H190" i="32"/>
  <c r="H46" i="32"/>
  <c r="H117" i="32"/>
  <c r="F117" i="32" s="1"/>
  <c r="H176" i="32"/>
  <c r="H32" i="32"/>
  <c r="H115" i="32"/>
  <c r="G15" i="22"/>
  <c r="H7" i="32"/>
  <c r="F189" i="32" l="1"/>
  <c r="F13" i="32"/>
  <c r="F7" i="32"/>
  <c r="F6" i="32"/>
  <c r="F5" i="32"/>
  <c r="F19" i="32"/>
  <c r="F168" i="32"/>
  <c r="F10" i="32"/>
  <c r="F186" i="32"/>
  <c r="F69" i="32"/>
  <c r="F142" i="32"/>
  <c r="F75" i="32"/>
  <c r="F136" i="32"/>
  <c r="F130" i="32"/>
  <c r="F30" i="32"/>
  <c r="F86" i="32"/>
  <c r="F126" i="32"/>
  <c r="F49" i="32"/>
  <c r="F116" i="32"/>
  <c r="F51" i="32"/>
  <c r="F52" i="32"/>
  <c r="F175" i="32"/>
  <c r="F181" i="32"/>
  <c r="F196" i="32"/>
  <c r="F128" i="32"/>
  <c r="F108" i="32"/>
  <c r="F17" i="32"/>
  <c r="F42" i="32"/>
  <c r="F47" i="32"/>
  <c r="F54" i="32"/>
  <c r="F11" i="32"/>
  <c r="F83" i="32"/>
  <c r="F85" i="32"/>
  <c r="F152" i="32"/>
  <c r="F46" i="32"/>
  <c r="F164" i="32"/>
  <c r="F14" i="32"/>
  <c r="F12" i="32"/>
  <c r="F145" i="32"/>
  <c r="F70" i="32"/>
  <c r="F155" i="32"/>
  <c r="F67" i="32"/>
  <c r="F68" i="32"/>
  <c r="F40" i="32"/>
  <c r="F81" i="32"/>
  <c r="F93" i="32"/>
  <c r="F73" i="32"/>
  <c r="F34" i="32"/>
  <c r="F197" i="32"/>
  <c r="F147" i="32"/>
  <c r="F131" i="32"/>
  <c r="F77" i="32"/>
  <c r="F25" i="32"/>
  <c r="F71" i="32"/>
  <c r="F169" i="32"/>
  <c r="F89" i="32"/>
  <c r="F59" i="32"/>
  <c r="F141" i="32"/>
  <c r="F106" i="32"/>
  <c r="F187" i="32"/>
  <c r="F53" i="32"/>
  <c r="F119" i="32"/>
  <c r="F134" i="32"/>
  <c r="F154" i="32"/>
  <c r="F144" i="32"/>
  <c r="F194" i="32"/>
  <c r="F110" i="32"/>
  <c r="F161" i="32"/>
  <c r="F66" i="32"/>
  <c r="F98" i="32"/>
  <c r="F107" i="32"/>
  <c r="F44" i="32"/>
  <c r="F163" i="32"/>
  <c r="F22" i="32"/>
  <c r="F105" i="32"/>
  <c r="F112" i="32"/>
  <c r="F101" i="32"/>
  <c r="F190" i="32"/>
  <c r="F178" i="32"/>
  <c r="F111" i="32"/>
  <c r="F39" i="32"/>
  <c r="F140" i="32"/>
  <c r="F87" i="32"/>
  <c r="F55" i="32"/>
  <c r="F109" i="32"/>
  <c r="F198" i="32"/>
  <c r="F146" i="32"/>
  <c r="F203" i="32"/>
  <c r="F159" i="32"/>
  <c r="F104" i="32"/>
  <c r="F8" i="32"/>
  <c r="F9" i="32"/>
  <c r="F150" i="32"/>
  <c r="F118" i="32"/>
  <c r="F156" i="32"/>
  <c r="F37" i="32"/>
  <c r="F200" i="32"/>
  <c r="F202" i="32"/>
  <c r="F84" i="32"/>
  <c r="F74" i="32"/>
  <c r="F185" i="32"/>
  <c r="F97" i="32"/>
  <c r="F166" i="32"/>
  <c r="F63" i="32"/>
  <c r="F113" i="32"/>
  <c r="F120" i="32"/>
  <c r="F176" i="32"/>
  <c r="F102" i="32"/>
  <c r="F62" i="32"/>
  <c r="F31" i="32"/>
  <c r="F58" i="32"/>
  <c r="F121" i="32"/>
  <c r="F88" i="32"/>
  <c r="F50" i="32"/>
  <c r="F191" i="32"/>
  <c r="F192" i="32"/>
  <c r="F157" i="32"/>
  <c r="F91" i="32"/>
  <c r="F151" i="32"/>
  <c r="F38" i="32"/>
  <c r="F125" i="32"/>
  <c r="F204" i="32"/>
  <c r="F28" i="32"/>
  <c r="F45" i="32"/>
  <c r="F114" i="32"/>
  <c r="F21" i="32"/>
  <c r="F173" i="32"/>
  <c r="F149" i="32"/>
  <c r="F201" i="32"/>
  <c r="F78" i="32"/>
  <c r="F193" i="32"/>
  <c r="F43" i="32"/>
  <c r="F123" i="32"/>
  <c r="F179" i="32"/>
  <c r="F24" i="32"/>
  <c r="F90" i="32"/>
  <c r="F195" i="32"/>
  <c r="F184" i="32"/>
  <c r="F158" i="32"/>
  <c r="F133" i="32"/>
  <c r="F143" i="32"/>
  <c r="F170" i="32"/>
  <c r="F162" i="32"/>
  <c r="F60" i="32"/>
  <c r="F18" i="32"/>
  <c r="F183" i="32"/>
  <c r="F199" i="32"/>
  <c r="F129" i="32"/>
  <c r="F95" i="32"/>
  <c r="F15" i="32"/>
  <c r="F167" i="32"/>
  <c r="F127" i="32"/>
  <c r="F100" i="32"/>
  <c r="F124" i="32"/>
  <c r="F72" i="32"/>
  <c r="F135" i="32"/>
  <c r="F56" i="32"/>
  <c r="F79" i="32"/>
  <c r="F64" i="32"/>
  <c r="F36" i="32"/>
  <c r="F80" i="32"/>
  <c r="F65" i="32"/>
  <c r="F165" i="32"/>
  <c r="F180" i="32"/>
  <c r="F41" i="32"/>
  <c r="F76" i="32"/>
  <c r="F103" i="32"/>
  <c r="F148" i="32"/>
  <c r="F57" i="32"/>
  <c r="F138" i="32"/>
  <c r="F137" i="32"/>
  <c r="F182" i="32"/>
  <c r="F172" i="32"/>
  <c r="F26" i="32"/>
  <c r="F35" i="32"/>
  <c r="F94" i="32"/>
  <c r="F27" i="32"/>
  <c r="F82" i="32"/>
  <c r="F23" i="32"/>
  <c r="F115" i="32"/>
  <c r="F99" i="32"/>
  <c r="F171" i="32"/>
  <c r="F188" i="32"/>
  <c r="F139" i="32"/>
  <c r="F48" i="32"/>
  <c r="F92" i="32"/>
  <c r="F33" i="32"/>
  <c r="F177" i="32"/>
  <c r="F174" i="32"/>
  <c r="F20" i="32"/>
  <c r="F29" i="32"/>
  <c r="F61" i="32"/>
  <c r="F16" i="32"/>
  <c r="F160" i="32"/>
  <c r="F153" i="32"/>
  <c r="J13" i="22"/>
  <c r="J15" i="22" s="1"/>
  <c r="F32" i="32"/>
  <c r="I31" i="22" l="1"/>
  <c r="J81" i="22"/>
  <c r="I47" i="22"/>
  <c r="J49" i="22"/>
  <c r="J37" i="22"/>
  <c r="J75" i="22"/>
  <c r="I18" i="22"/>
  <c r="J52" i="22"/>
  <c r="I105" i="22"/>
  <c r="I62" i="22"/>
  <c r="J79" i="22"/>
  <c r="I90" i="22"/>
  <c r="J92" i="22"/>
  <c r="J87" i="22"/>
  <c r="I80" i="22"/>
  <c r="I52" i="22"/>
  <c r="I98" i="22"/>
  <c r="I37" i="22"/>
  <c r="J82" i="22"/>
  <c r="I50" i="22"/>
  <c r="J16" i="22"/>
  <c r="I46" i="22"/>
  <c r="J108" i="22"/>
  <c r="J63" i="22"/>
  <c r="I59" i="22"/>
  <c r="J69" i="22"/>
  <c r="I33" i="22"/>
  <c r="I44" i="22"/>
  <c r="I39" i="22"/>
  <c r="I42" i="22"/>
  <c r="I43" i="22"/>
  <c r="I102" i="22"/>
  <c r="I70" i="22"/>
  <c r="J71" i="22"/>
  <c r="J78" i="22"/>
  <c r="J47" i="22"/>
  <c r="I97" i="22"/>
  <c r="J94" i="22"/>
  <c r="J39" i="22"/>
  <c r="J95" i="22"/>
  <c r="J56" i="22"/>
  <c r="I45" i="22"/>
  <c r="J32" i="22"/>
  <c r="I36" i="22"/>
  <c r="I64" i="22"/>
  <c r="I22" i="22"/>
  <c r="J54" i="22"/>
  <c r="J110" i="22"/>
  <c r="I85" i="22"/>
  <c r="I114" i="22"/>
  <c r="I67" i="22"/>
  <c r="J31" i="22"/>
  <c r="J98" i="22"/>
  <c r="I48" i="22"/>
  <c r="J107" i="22"/>
  <c r="I74" i="22"/>
  <c r="J29" i="22"/>
  <c r="I15" i="22"/>
  <c r="J97" i="22"/>
  <c r="J55" i="22"/>
  <c r="I93" i="22"/>
  <c r="J68" i="22"/>
  <c r="J20" i="22"/>
  <c r="I53" i="22"/>
  <c r="I40" i="22"/>
  <c r="I101" i="22"/>
  <c r="I69" i="22"/>
  <c r="J91" i="22"/>
  <c r="I88" i="22"/>
  <c r="J113" i="22"/>
  <c r="J86" i="22"/>
  <c r="J17" i="22"/>
  <c r="J36" i="22"/>
  <c r="J41" i="22"/>
  <c r="J22" i="22"/>
  <c r="I81" i="22"/>
  <c r="I19" i="22"/>
  <c r="J93" i="22"/>
  <c r="J61" i="22"/>
  <c r="I100" i="22"/>
  <c r="I83" i="22"/>
  <c r="J40" i="22"/>
  <c r="I38" i="22"/>
  <c r="I110" i="22"/>
  <c r="I111" i="22"/>
  <c r="I58" i="22"/>
  <c r="J43" i="22"/>
  <c r="I56" i="22"/>
  <c r="I92" i="22"/>
  <c r="I28" i="22"/>
  <c r="J67" i="22"/>
  <c r="I113" i="22"/>
  <c r="I79" i="22"/>
  <c r="J89" i="22"/>
  <c r="J77" i="22"/>
  <c r="J50" i="22"/>
  <c r="J34" i="22"/>
  <c r="J35" i="22"/>
  <c r="I25" i="22"/>
  <c r="I57" i="22"/>
  <c r="I78" i="22"/>
  <c r="I75" i="22"/>
  <c r="J70" i="22"/>
  <c r="I108" i="22"/>
  <c r="J80" i="22"/>
  <c r="J45" i="22"/>
  <c r="J65" i="22"/>
  <c r="J25" i="22"/>
  <c r="J44" i="22"/>
  <c r="I21" i="22"/>
  <c r="I17" i="22"/>
  <c r="I91" i="22"/>
  <c r="I20" i="22"/>
  <c r="I51" i="22"/>
  <c r="J73" i="22"/>
  <c r="I77" i="22"/>
  <c r="J85" i="22"/>
  <c r="J106" i="22"/>
  <c r="I73" i="22"/>
  <c r="J24" i="22"/>
  <c r="I55" i="22"/>
  <c r="I35" i="22"/>
  <c r="J88" i="22"/>
  <c r="J33" i="22"/>
  <c r="J104" i="22"/>
  <c r="I99" i="22"/>
  <c r="J59" i="22"/>
  <c r="J18" i="22"/>
  <c r="J84" i="22"/>
  <c r="I41" i="22"/>
  <c r="I86" i="22"/>
  <c r="I34" i="22"/>
  <c r="J60" i="22"/>
  <c r="J38" i="22"/>
  <c r="J42" i="22"/>
  <c r="J100" i="22"/>
  <c r="I106" i="22"/>
  <c r="J105" i="22"/>
  <c r="J23" i="22"/>
  <c r="I23" i="22"/>
  <c r="I112" i="22"/>
  <c r="J109" i="22"/>
  <c r="J46" i="22"/>
  <c r="J72" i="22"/>
  <c r="J26" i="22"/>
  <c r="I109" i="22"/>
  <c r="J99" i="22"/>
  <c r="I24" i="22"/>
  <c r="J114" i="22"/>
  <c r="J76" i="22"/>
  <c r="I68" i="22"/>
  <c r="I16" i="22"/>
  <c r="I107" i="22"/>
  <c r="J111" i="22"/>
  <c r="I30" i="22"/>
  <c r="I32" i="22"/>
  <c r="I72" i="22"/>
  <c r="I71" i="22"/>
  <c r="J27" i="22"/>
  <c r="I87" i="22"/>
  <c r="J112" i="22"/>
  <c r="I76" i="22"/>
  <c r="J58" i="22"/>
  <c r="I89" i="22"/>
  <c r="J21" i="22"/>
  <c r="I63" i="22"/>
  <c r="I66" i="22"/>
  <c r="I26" i="22"/>
  <c r="I61" i="22"/>
  <c r="J30" i="22"/>
  <c r="I54" i="22"/>
  <c r="J19" i="22"/>
  <c r="J90" i="22"/>
  <c r="J51" i="22"/>
  <c r="I95" i="22"/>
  <c r="J83" i="22"/>
  <c r="I49" i="22"/>
  <c r="J96" i="22"/>
  <c r="J66" i="22"/>
  <c r="J48" i="22"/>
  <c r="J64" i="22"/>
  <c r="I104" i="22"/>
  <c r="J53" i="22"/>
  <c r="I94" i="22"/>
  <c r="I96" i="22"/>
  <c r="I27" i="22"/>
  <c r="J101" i="22"/>
  <c r="I29" i="22"/>
  <c r="I103" i="22"/>
  <c r="I60" i="22"/>
  <c r="J102" i="22"/>
  <c r="J103" i="22"/>
  <c r="J57" i="22"/>
  <c r="I65" i="22"/>
  <c r="J28" i="22"/>
  <c r="I84" i="22"/>
  <c r="J74" i="22"/>
  <c r="I82" i="22"/>
  <c r="J62" i="22"/>
</calcChain>
</file>

<file path=xl/sharedStrings.xml><?xml version="1.0" encoding="utf-8"?>
<sst xmlns="http://schemas.openxmlformats.org/spreadsheetml/2006/main" count="583" uniqueCount="128">
  <si>
    <t>Yes</t>
  </si>
  <si>
    <t>No</t>
  </si>
  <si>
    <t>Intercept (b)</t>
  </si>
  <si>
    <t>Slope</t>
  </si>
  <si>
    <t>Intercept</t>
  </si>
  <si>
    <t>Std Err</t>
  </si>
  <si>
    <t>R^2, Std Err Y</t>
  </si>
  <si>
    <t>F, Deg Freedom</t>
  </si>
  <si>
    <t>Include?</t>
  </si>
  <si>
    <t>Coeff</t>
  </si>
  <si>
    <t>Class 1</t>
  </si>
  <si>
    <t>Class 2</t>
  </si>
  <si>
    <t>Class 3</t>
  </si>
  <si>
    <t xml:space="preserve">Class 4 </t>
  </si>
  <si>
    <t>Index</t>
  </si>
  <si>
    <t>Lens Response Sheet</t>
  </si>
  <si>
    <t>Responses</t>
  </si>
  <si>
    <t>Model Prediction</t>
  </si>
  <si>
    <t>Codification</t>
  </si>
  <si>
    <t>Codification Sheet</t>
  </si>
  <si>
    <t>Regression Sheet</t>
  </si>
  <si>
    <t>Hubbard Decision Research</t>
  </si>
  <si>
    <t>2S410 Canterbury Ct</t>
  </si>
  <si>
    <t>Glen Ellyn, IL 60137</t>
  </si>
  <si>
    <t>www.hubbardresearch.com</t>
  </si>
  <si>
    <t>Model Value</t>
  </si>
  <si>
    <t xml:space="preserve">Calculator </t>
  </si>
  <si>
    <t>Class</t>
  </si>
  <si>
    <t>Type</t>
  </si>
  <si>
    <t>Attributes</t>
  </si>
  <si>
    <t>Binary</t>
  </si>
  <si>
    <t>Continuous</t>
  </si>
  <si>
    <t>Discrete</t>
  </si>
  <si>
    <t>Cont. Min</t>
  </si>
  <si>
    <t>Cont. Max</t>
  </si>
  <si>
    <t>Example List Rows</t>
  </si>
  <si>
    <t>Regression Output:</t>
  </si>
  <si>
    <t>Time Period for Estimates (years):</t>
  </si>
  <si>
    <t>Initial Probability of Event per Time Period: P(E)</t>
  </si>
  <si>
    <t>Baseline Log Odds</t>
  </si>
  <si>
    <t>Condition Combinations</t>
  </si>
  <si>
    <t>Conditions</t>
  </si>
  <si>
    <t>X1</t>
  </si>
  <si>
    <t>X2</t>
  </si>
  <si>
    <t>X3</t>
  </si>
  <si>
    <t>X4</t>
  </si>
  <si>
    <t>P(E|X1)</t>
  </si>
  <si>
    <t>P(E|X2)</t>
  </si>
  <si>
    <t>P(E|X3)</t>
  </si>
  <si>
    <t>P(E|X4)</t>
  </si>
  <si>
    <t>In this section, enter how frequently the attributes listed above occur. In other words, enter the percentage of applications that fall into that category. If this information is readily available, fill it out with actual values. Otherwise, provide calibrated estimates based on your knowledge of the environment.</t>
  </si>
  <si>
    <t>P(X1)</t>
  </si>
  <si>
    <t>P(X2)</t>
  </si>
  <si>
    <t>P(X3)</t>
  </si>
  <si>
    <t>P(X4)</t>
  </si>
  <si>
    <t>Sum Check P(X) =100%</t>
  </si>
  <si>
    <t>Test P( E) Computed=Stated</t>
  </si>
  <si>
    <t>This simply counts the attributes for each class.</t>
  </si>
  <si>
    <t>Count of Possible States</t>
  </si>
  <si>
    <t>This is where the change in Log Odds Ratio is computed. 
You do not need to edit anything in this range of cells.</t>
  </si>
  <si>
    <t>Log Odds change|X1</t>
  </si>
  <si>
    <t>Log Odds change|X2</t>
  </si>
  <si>
    <t>Log Odds change|X3</t>
  </si>
  <si>
    <t>Log Odds change|X4</t>
  </si>
  <si>
    <t>Choose combinations of attributes to see how the conditional probability of an event changes (below).</t>
  </si>
  <si>
    <t>Condition State that Applies</t>
  </si>
  <si>
    <t>Attribute Contribution to Likelihood</t>
  </si>
  <si>
    <t>Total Adjustment</t>
  </si>
  <si>
    <t>Conditional Probability</t>
  </si>
  <si>
    <t>Log Odds Ratio Worksheet</t>
  </si>
  <si>
    <r>
      <t xml:space="preserve">Expand for Instructions </t>
    </r>
    <r>
      <rPr>
        <b/>
        <sz val="12"/>
        <color theme="1"/>
        <rFont val="Aptos Narrow"/>
        <family val="2"/>
      </rPr>
      <t>→</t>
    </r>
  </si>
  <si>
    <t>The sum of the probabilities of each attribute should equal 100%. In other words, the attributes should reflect all possible states for a given class. If this is the case, the cell will read "Good", otherwise it will display the value.</t>
  </si>
  <si>
    <t>Unless you have specific choices you want to include in your list, the above table contains all the information you need to construct your Lens list. For the binary and discrete classes each field in that column will contain one of the attributes listed above. If you use continuous classes you will need to choose how to sample from the values between the minimum and maximum, one example would be to uniformly sample from the range. If you are not using duplicate pairs to do an analysis of the expert inconsistency each row should have a unique set of attributes. If you are using duplicate pairs to analyze the inconsistency of the SME being sampled choose places in the bottom third of your list which repeat rows sampled from the top. Note which rows contain duplicates in a separate spot. It is also suggested you hide all but the response sheet and lock all but the response cells so participants cannot sort or use an algorithm to answer the responses for them. It is suggested you put some example rows below and respond to them before you make your full list to make sure the classes and attributes have enough information to make an informed estimate.</t>
  </si>
  <si>
    <t>Design your model here. This table takes three types of data: classes, the type of each class, and a list of attributes for each class. Here each class, 1 per column, represents an independent variable which will inform the dependent variable. After you have stated and defined your classes define the type of each class. For this you will use the dropdown menu to select "Binary", Continuous", or "Discrete". A binary type will use one of two responses you can list below and it will be codified with a "1" for the first answer and "0" for the second answer. A continuous type will take any real number, and a discrete type will take up to three choices described in the cells using words. These classes and attributes will be used to generate a Lens list.</t>
  </si>
  <si>
    <t>Model Definition</t>
  </si>
  <si>
    <t>Building a Lens list</t>
  </si>
  <si>
    <t>?</t>
  </si>
  <si>
    <t>Model Variables</t>
  </si>
  <si>
    <t>Response Data</t>
  </si>
  <si>
    <t>Application Attributes Influencing Likelihood (Independent Variables)</t>
  </si>
  <si>
    <t>Variable</t>
  </si>
  <si>
    <t xml:space="preserve"> Responses
(Dependent Variable)</t>
  </si>
  <si>
    <t>Standard Error:</t>
  </si>
  <si>
    <t>Include</t>
  </si>
  <si>
    <r>
      <t xml:space="preserve">Instructions: </t>
    </r>
    <r>
      <rPr>
        <sz val="12"/>
        <rFont val="Calibri"/>
        <family val="2"/>
        <scheme val="minor"/>
      </rPr>
      <t>This page shows the resulting regression model and comparison of the model to the participant estimations. Below, the user can exclude any attribute from the model. The graph below shows the model's output compared to the average group response.</t>
    </r>
  </si>
  <si>
    <t>Advanced Calibration:
Using the Lens Method</t>
  </si>
  <si>
    <t>Each attribute contributes to the likelihood of an event. The change in Log Odds Ratio is referenced from the rows above, then the sum of the changes is added to the baseline log odds ratio. Finally, the updated log odds ratio is converted back to a probability.</t>
  </si>
  <si>
    <r>
      <rPr>
        <b/>
        <i/>
        <sz val="14"/>
        <color theme="1"/>
        <rFont val="Calibri"/>
        <family val="2"/>
        <scheme val="minor"/>
      </rPr>
      <t>R</t>
    </r>
    <r>
      <rPr>
        <b/>
        <i/>
        <vertAlign val="superscript"/>
        <sz val="14"/>
        <color theme="1"/>
        <rFont val="Calibri"/>
        <family val="2"/>
        <scheme val="minor"/>
      </rPr>
      <t>2</t>
    </r>
    <r>
      <rPr>
        <b/>
        <vertAlign val="superscript"/>
        <sz val="14"/>
        <color theme="1"/>
        <rFont val="Calibri"/>
        <family val="2"/>
        <scheme val="minor"/>
      </rPr>
      <t xml:space="preserve"> </t>
    </r>
    <r>
      <rPr>
        <b/>
        <sz val="14"/>
        <color theme="1"/>
        <rFont val="Calibri"/>
        <family val="2"/>
        <scheme val="minor"/>
      </rPr>
      <t>=</t>
    </r>
  </si>
  <si>
    <t>Lower Bound</t>
  </si>
  <si>
    <t>Upper Bound</t>
  </si>
  <si>
    <t>Group Average</t>
  </si>
  <si>
    <t>Increments</t>
  </si>
  <si>
    <t xml:space="preserve">Lens Model Design </t>
  </si>
  <si>
    <r>
      <t xml:space="preserve">Model Calculations
</t>
    </r>
    <r>
      <rPr>
        <b/>
        <sz val="12"/>
        <color theme="0"/>
        <rFont val="Aptos Narrow"/>
        <family val="2"/>
      </rPr>
      <t>→</t>
    </r>
  </si>
  <si>
    <r>
      <t xml:space="preserve">Instructions: </t>
    </r>
    <r>
      <rPr>
        <sz val="12"/>
        <rFont val="Calibri"/>
        <family val="2"/>
        <scheme val="minor"/>
      </rPr>
      <t>This page requires no user input. The Codification sheet assigns values to the text fields in the table below. These codified values will be used on the regression tab to calculate the coefficients for the model.</t>
    </r>
  </si>
  <si>
    <t>Contract Type</t>
  </si>
  <si>
    <t>Firm-Fixed-Price</t>
  </si>
  <si>
    <t>Time &amp; Materials</t>
  </si>
  <si>
    <t>Cost-Plus</t>
  </si>
  <si>
    <t>Enter the possible attributes for each class. There is space for 4 attributes, but it is not necessary to fill out all 4. Some classes may have 2 attributes, others may have 3 or 4, etc. These attributes should be orthogonal; i.e., they should not overlap with each other. They should also cover all possible states of a class. For example, whether or not an app is on the web is either a "yes" or a "no". There is no overlap between those attributes and they cover all possible states of being on the web. For a continuous variable, such as age, you should define bins of logical sizes. For example, the bins might be: "&lt;1 yr", "1-5 yrs", or "5+ yrs"</t>
  </si>
  <si>
    <t>&gt;15%</t>
  </si>
  <si>
    <t>5–15%</t>
  </si>
  <si>
    <t>&lt;5%</t>
  </si>
  <si>
    <t>In the yellow cells to the left, enter time period of your estimates in years and the initial probability of an event occurring  in the that time period. For example, you might estimate the likelihood of an event over a 5 year period at 5%. This values is then converted to a baseline log odds ratio that will be adjusted based on the information you enter below. The number of combinations of the attributes are included for reference.</t>
  </si>
  <si>
    <t>≤ 0.20</t>
  </si>
  <si>
    <t>0.21–0.40</t>
  </si>
  <si>
    <t>&gt; 0.40</t>
  </si>
  <si>
    <r>
      <rPr>
        <b/>
        <sz val="12"/>
        <color rgb="FFFFFFFF"/>
        <rFont val="Calibri"/>
        <family val="2"/>
        <scheme val="minor"/>
      </rPr>
      <t xml:space="preserve">Prior Domain experience 
</t>
    </r>
    <r>
      <rPr>
        <b/>
        <sz val="10"/>
        <color rgb="FFFFFFFF"/>
        <rFont val="Calibri"/>
        <family val="2"/>
        <scheme val="minor"/>
      </rPr>
      <t>(team has completed similar projects)</t>
    </r>
  </si>
  <si>
    <r>
      <rPr>
        <b/>
        <sz val="12"/>
        <color rgb="FFFFFFFF"/>
        <rFont val="Calibri"/>
        <family val="2"/>
        <scheme val="minor"/>
      </rPr>
      <t>Dependency Load on the Critical Path</t>
    </r>
    <r>
      <rPr>
        <b/>
        <sz val="10"/>
        <color rgb="FFFFFFFF"/>
        <rFont val="Calibri"/>
        <family val="2"/>
        <scheme val="minor"/>
      </rPr>
      <t xml:space="preserve"> 
(proportion of critical-path activities that depend on external parties)</t>
    </r>
  </si>
  <si>
    <t>Definition</t>
  </si>
  <si>
    <r>
      <rPr>
        <b/>
        <sz val="12"/>
        <color rgb="FF000000"/>
        <rFont val="Calibri"/>
        <family val="2"/>
        <scheme val="minor"/>
      </rPr>
      <t xml:space="preserve">Instructions: </t>
    </r>
    <r>
      <rPr>
        <sz val="12"/>
        <color rgb="FF000000"/>
        <rFont val="Calibri"/>
        <family val="2"/>
        <scheme val="minor"/>
      </rPr>
      <t>This spreadsheet shows an example of how to use the Log Odds Ratios (LOR) to apply several conditions to a single probability.  This spreadsheet will estimate the</t>
    </r>
    <r>
      <rPr>
        <b/>
        <sz val="12"/>
        <color rgb="FF000000"/>
        <rFont val="Calibri"/>
        <family val="2"/>
        <scheme val="minor"/>
      </rPr>
      <t xml:space="preserve"> conditional probability of on time project delivery (i.e., ≤5% schedule overrun) </t>
    </r>
    <r>
      <rPr>
        <sz val="12"/>
        <color rgb="FF000000"/>
        <rFont val="Calibri"/>
        <family val="2"/>
        <scheme val="minor"/>
      </rPr>
      <t>given the aggregate effect of several conditions.  Further details are given in the areas to the  right below.</t>
    </r>
  </si>
  <si>
    <t>Team has completed 2 or more similar projects</t>
  </si>
  <si>
    <t>Schedule Buffer %</t>
  </si>
  <si>
    <t>Planned duration minus critical path duration divided by critical path duration.</t>
  </si>
  <si>
    <r>
      <t xml:space="preserve">Schedule Buffer %
</t>
    </r>
    <r>
      <rPr>
        <b/>
        <sz val="10"/>
        <color rgb="FFFFFFFF"/>
        <rFont val="Calibri"/>
        <family val="2"/>
        <scheme val="minor"/>
      </rPr>
      <t>(Planned duration minus critical path duration divided by critical path duration)</t>
    </r>
  </si>
  <si>
    <t>Proportion of critical-path activities that depend on external parties.</t>
  </si>
  <si>
    <t>Dependency Load on the Critical Path</t>
  </si>
  <si>
    <t>Procurement/commercial model specifying how costs are reimbursed and delivery risk is allocated.</t>
  </si>
  <si>
    <t xml:space="preserve">Percent chance of On-Time Project Delivery </t>
  </si>
  <si>
    <t xml:space="preserve">Percent Chance of On-Time Project Delivery </t>
  </si>
  <si>
    <r>
      <t xml:space="preserve">Instructions: </t>
    </r>
    <r>
      <rPr>
        <sz val="12"/>
        <rFont val="Calibri"/>
        <family val="2"/>
        <scheme val="minor"/>
      </rPr>
      <t>To use this tool, put the Lens list below and estimate each row one at a time. This example estimates the probability of on time project delivery (i.e., ≤5% schedule overrun) given project features.</t>
    </r>
  </si>
  <si>
    <t xml:space="preserve">Prior Domain Experience </t>
  </si>
  <si>
    <r>
      <t xml:space="preserve">Instructions: </t>
    </r>
    <r>
      <rPr>
        <sz val="12"/>
        <rFont val="Calibri"/>
        <family val="2"/>
        <scheme val="minor"/>
      </rPr>
      <t>In each row, choose values for categorical variables using the drop-downs (e.g., Prior Domain Experience, Contract Type) and enter numeric values for continuous variables such as Schedule Buffer and Dependency Load. The sheet returns the predicted probability of on-time project delivery. See the Codification and Model Design tabs for variable encoding and definitions, and the Regression tab for coefficients and model settings. The calculation cells to the right (click + to expand) are copy-ready for use in another model. To modify this model, edit it on the Regression tab.</t>
    </r>
  </si>
  <si>
    <t xml:space="preserve">Each column represents a unique "class" of attributes that affect the likelihood of an event. Make sure the classes are non-overlapping and non-redundant. </t>
  </si>
  <si>
    <t>Enter the conditional probability of the event given each of the attributes listed above. 
Another way to phrase this question is, "Given a random project, the what is baseline probability of a successful project delivery with this attribute?".</t>
  </si>
  <si>
    <t>The weighted average of the conditional probabilities should be close to the baseline probability. If the weighted average is close to the baseline, this row will return "Good". Otherwise, you will see the actual weighted average, and you will need to adjust the conditional probabilities or frequency of attributes until this reads "Good" all the way across.</t>
  </si>
  <si>
    <t>LINEST Calculation</t>
  </si>
  <si>
    <t>SSreg, SSresid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</si>
</sst>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000"/>
    <numFmt numFmtId="166" formatCode="0.000"/>
    <numFmt numFmtId="167" formatCode="0.000000"/>
  </numFmts>
  <fonts count="43" x14ac:knownFonts="1">
    <font>
      <sz val="11"/>
      <color theme="1"/>
      <name val="Calibri"/>
      <family val="2"/>
      <scheme val="minor"/>
    </font>
    <font>
      <sz val="11"/>
      <color theme="1"/>
      <name val="Calibri"/>
      <family val="2"/>
      <scheme val="minor"/>
    </font>
    <font>
      <b/>
      <sz val="16"/>
      <color theme="0"/>
      <name val="Calibri"/>
      <family val="2"/>
      <scheme val="minor"/>
    </font>
    <font>
      <sz val="16"/>
      <color theme="1"/>
      <name val="Calibri"/>
      <family val="2"/>
      <scheme val="minor"/>
    </font>
    <font>
      <sz val="14"/>
      <color theme="1"/>
      <name val="Calibri"/>
      <family val="2"/>
      <scheme val="minor"/>
    </font>
    <font>
      <b/>
      <sz val="16"/>
      <color theme="1"/>
      <name val="Calibri"/>
      <family val="2"/>
      <scheme val="minor"/>
    </font>
    <font>
      <b/>
      <sz val="18"/>
      <color theme="0"/>
      <name val="Calibri"/>
      <family val="2"/>
      <scheme val="minor"/>
    </font>
    <font>
      <b/>
      <sz val="22"/>
      <color theme="0"/>
      <name val="Calibri"/>
      <family val="2"/>
      <scheme val="minor"/>
    </font>
    <font>
      <sz val="22"/>
      <color theme="1"/>
      <name val="Calibri"/>
      <family val="2"/>
      <scheme val="minor"/>
    </font>
    <font>
      <sz val="11"/>
      <color theme="0"/>
      <name val="Calibri"/>
      <family val="2"/>
      <scheme val="minor"/>
    </font>
    <font>
      <sz val="12"/>
      <color theme="1"/>
      <name val="Calibri"/>
      <family val="2"/>
      <scheme val="minor"/>
    </font>
    <font>
      <b/>
      <sz val="14"/>
      <color theme="0"/>
      <name val="Calibri"/>
      <family val="2"/>
      <scheme val="minor"/>
    </font>
    <font>
      <b/>
      <sz val="12"/>
      <color theme="1"/>
      <name val="Calibri"/>
      <family val="2"/>
      <scheme val="minor"/>
    </font>
    <font>
      <b/>
      <sz val="20"/>
      <color theme="1"/>
      <name val="Calibri"/>
      <family val="2"/>
      <scheme val="minor"/>
    </font>
    <font>
      <b/>
      <sz val="12"/>
      <color theme="0"/>
      <name val="Calibri"/>
      <family val="2"/>
      <scheme val="minor"/>
    </font>
    <font>
      <sz val="8"/>
      <name val="Calibri"/>
      <family val="2"/>
      <scheme val="minor"/>
    </font>
    <font>
      <b/>
      <sz val="22"/>
      <name val="Calibri"/>
      <family val="2"/>
      <scheme val="minor"/>
    </font>
    <font>
      <sz val="26"/>
      <color theme="1"/>
      <name val="Calibri"/>
      <family val="2"/>
      <scheme val="minor"/>
    </font>
    <font>
      <sz val="9"/>
      <color theme="1"/>
      <name val="Calibri"/>
      <family val="2"/>
      <scheme val="minor"/>
    </font>
    <font>
      <u/>
      <sz val="14"/>
      <color theme="10"/>
      <name val="Calibri"/>
      <family val="2"/>
      <scheme val="minor"/>
    </font>
    <font>
      <sz val="11"/>
      <name val="Calibri"/>
      <family val="2"/>
      <scheme val="minor"/>
    </font>
    <font>
      <b/>
      <sz val="12"/>
      <color theme="1"/>
      <name val="Aptos Narrow"/>
      <family val="2"/>
    </font>
    <font>
      <b/>
      <sz val="12"/>
      <name val="Calibri"/>
      <family val="2"/>
      <scheme val="minor"/>
    </font>
    <font>
      <sz val="12"/>
      <name val="Calibri"/>
      <family val="2"/>
      <scheme val="minor"/>
    </font>
    <font>
      <b/>
      <sz val="11"/>
      <color theme="0"/>
      <name val="Calibri"/>
      <family val="2"/>
      <scheme val="minor"/>
    </font>
    <font>
      <b/>
      <sz val="24"/>
      <color theme="0"/>
      <name val="Calibri"/>
      <family val="2"/>
      <scheme val="minor"/>
    </font>
    <font>
      <sz val="12"/>
      <color rgb="FF000000"/>
      <name val="Calibri"/>
      <family val="2"/>
    </font>
    <font>
      <b/>
      <sz val="14"/>
      <name val="Calibri"/>
      <family val="2"/>
      <scheme val="minor"/>
    </font>
    <font>
      <sz val="14"/>
      <name val="Calibri"/>
      <family val="2"/>
      <scheme val="minor"/>
    </font>
    <font>
      <b/>
      <sz val="14"/>
      <color theme="1"/>
      <name val="Calibri"/>
      <family val="2"/>
      <scheme val="minor"/>
    </font>
    <font>
      <b/>
      <sz val="12"/>
      <color rgb="FF002060"/>
      <name val="Calibri"/>
      <family val="2"/>
      <scheme val="minor"/>
    </font>
    <font>
      <b/>
      <sz val="11"/>
      <name val="Calibri"/>
      <family val="2"/>
      <scheme val="minor"/>
    </font>
    <font>
      <b/>
      <vertAlign val="superscript"/>
      <sz val="14"/>
      <color theme="1"/>
      <name val="Calibri"/>
      <family val="2"/>
      <scheme val="minor"/>
    </font>
    <font>
      <u/>
      <sz val="10"/>
      <color theme="4"/>
      <name val="Calibri"/>
      <family val="2"/>
      <scheme val="minor"/>
    </font>
    <font>
      <b/>
      <i/>
      <sz val="14"/>
      <color theme="1"/>
      <name val="Calibri"/>
      <family val="2"/>
      <scheme val="minor"/>
    </font>
    <font>
      <b/>
      <i/>
      <vertAlign val="superscript"/>
      <sz val="14"/>
      <color theme="1"/>
      <name val="Calibri"/>
      <family val="2"/>
      <scheme val="minor"/>
    </font>
    <font>
      <sz val="24"/>
      <color theme="1"/>
      <name val="Calibri"/>
      <family val="2"/>
      <scheme val="minor"/>
    </font>
    <font>
      <b/>
      <sz val="12"/>
      <color theme="0"/>
      <name val="Aptos Narrow"/>
      <family val="2"/>
    </font>
    <font>
      <b/>
      <sz val="12"/>
      <color rgb="FFFFFFFF"/>
      <name val="Calibri"/>
      <family val="2"/>
      <scheme val="minor"/>
    </font>
    <font>
      <b/>
      <sz val="10"/>
      <color rgb="FFFFFFFF"/>
      <name val="Calibri"/>
      <family val="2"/>
      <scheme val="minor"/>
    </font>
    <font>
      <b/>
      <sz val="12"/>
      <color rgb="FF000000"/>
      <name val="Calibri"/>
      <family val="2"/>
      <scheme val="minor"/>
    </font>
    <font>
      <sz val="12"/>
      <color rgb="FF000000"/>
      <name val="Calibri"/>
      <family val="2"/>
      <scheme val="minor"/>
    </font>
    <font>
      <b/>
      <sz val="10"/>
      <name val="Calibri"/>
      <family val="2"/>
      <scheme val="minor"/>
    </font>
  </fonts>
  <fills count="13">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2"/>
        <bgColor indexed="64"/>
      </patternFill>
    </fill>
  </fills>
  <borders count="64">
    <border>
      <left/>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ck">
        <color auto="1"/>
      </right>
      <top/>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style="thick">
        <color indexed="64"/>
      </left>
      <right/>
      <top/>
      <bottom style="thick">
        <color indexed="64"/>
      </bottom>
      <diagonal/>
    </border>
    <border>
      <left/>
      <right/>
      <top/>
      <bottom style="thick">
        <color auto="1"/>
      </bottom>
      <diagonal/>
    </border>
    <border>
      <left/>
      <right style="thick">
        <color auto="1"/>
      </right>
      <top/>
      <bottom style="thick">
        <color auto="1"/>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theme="0"/>
      </left>
      <right style="thin">
        <color theme="0"/>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medium">
        <color indexed="64"/>
      </bottom>
      <diagonal/>
    </border>
  </borders>
  <cellStyleXfs count="5">
    <xf numFmtId="0" fontId="0" fillId="0" borderId="0"/>
    <xf numFmtId="9" fontId="1" fillId="0" borderId="0" applyFont="0" applyFill="0" applyBorder="0" applyAlignment="0" applyProtection="0"/>
    <xf numFmtId="0" fontId="4" fillId="0" borderId="0"/>
    <xf numFmtId="0" fontId="19" fillId="0" borderId="0" applyNumberFormat="0" applyFill="0" applyBorder="0" applyAlignment="0" applyProtection="0"/>
    <xf numFmtId="43" fontId="1" fillId="0" borderId="0" applyFont="0" applyFill="0" applyBorder="0" applyAlignment="0" applyProtection="0"/>
  </cellStyleXfs>
  <cellXfs count="425">
    <xf numFmtId="0" fontId="0" fillId="0" borderId="0" xfId="0"/>
    <xf numFmtId="0" fontId="5" fillId="3" borderId="0" xfId="0" applyFont="1" applyFill="1" applyAlignment="1">
      <alignment horizontal="center" vertical="center" wrapText="1"/>
    </xf>
    <xf numFmtId="0" fontId="0" fillId="2" borderId="14" xfId="0" applyFill="1" applyBorder="1"/>
    <xf numFmtId="9" fontId="10" fillId="0" borderId="0" xfId="1" applyFont="1" applyFill="1" applyBorder="1"/>
    <xf numFmtId="9" fontId="8" fillId="0" borderId="0" xfId="0" applyNumberFormat="1" applyFont="1"/>
    <xf numFmtId="9" fontId="13" fillId="0" borderId="0" xfId="0" applyNumberFormat="1" applyFont="1"/>
    <xf numFmtId="0" fontId="0" fillId="0" borderId="4" xfId="0" applyBorder="1"/>
    <xf numFmtId="0" fontId="0" fillId="0" borderId="16" xfId="0" applyBorder="1"/>
    <xf numFmtId="0" fontId="4" fillId="0" borderId="0" xfId="2"/>
    <xf numFmtId="0" fontId="4" fillId="0" borderId="21" xfId="2" applyBorder="1"/>
    <xf numFmtId="0" fontId="4" fillId="0" borderId="22" xfId="2" applyBorder="1"/>
    <xf numFmtId="0" fontId="4" fillId="0" borderId="23" xfId="2" applyBorder="1"/>
    <xf numFmtId="0" fontId="4" fillId="0" borderId="24" xfId="2" applyBorder="1"/>
    <xf numFmtId="0" fontId="4" fillId="0" borderId="18" xfId="2" applyBorder="1"/>
    <xf numFmtId="0" fontId="4" fillId="0" borderId="25" xfId="2" applyBorder="1"/>
    <xf numFmtId="0" fontId="4" fillId="0" borderId="26" xfId="2" applyBorder="1"/>
    <xf numFmtId="0" fontId="4" fillId="0" borderId="27" xfId="2" applyBorder="1"/>
    <xf numFmtId="164" fontId="0" fillId="0" borderId="0" xfId="0" applyNumberFormat="1"/>
    <xf numFmtId="9" fontId="0" fillId="0" borderId="0" xfId="0" applyNumberFormat="1"/>
    <xf numFmtId="165" fontId="0" fillId="0" borderId="0" xfId="0" applyNumberFormat="1"/>
    <xf numFmtId="10" fontId="0" fillId="0" borderId="0" xfId="0" applyNumberFormat="1"/>
    <xf numFmtId="0" fontId="0" fillId="0" borderId="0" xfId="0" applyAlignment="1">
      <alignment horizontal="center" vertical="center"/>
    </xf>
    <xf numFmtId="0" fontId="0" fillId="0" borderId="10" xfId="0" applyBorder="1" applyAlignment="1">
      <alignment horizontal="center" vertical="center"/>
    </xf>
    <xf numFmtId="0" fontId="14" fillId="2" borderId="14" xfId="0" applyFont="1" applyFill="1" applyBorder="1" applyAlignment="1">
      <alignment horizontal="center" vertical="center"/>
    </xf>
    <xf numFmtId="164" fontId="10" fillId="6" borderId="2" xfId="1" applyNumberFormat="1" applyFont="1" applyFill="1" applyBorder="1" applyAlignment="1">
      <alignment horizontal="center" vertical="center" wrapText="1"/>
    </xf>
    <xf numFmtId="0" fontId="10" fillId="6" borderId="2" xfId="1" quotePrefix="1" applyNumberFormat="1" applyFont="1" applyFill="1" applyBorder="1" applyAlignment="1">
      <alignment horizontal="center" vertical="center" wrapText="1"/>
    </xf>
    <xf numFmtId="164" fontId="10" fillId="8" borderId="2" xfId="1" applyNumberFormat="1" applyFont="1" applyFill="1" applyBorder="1" applyAlignment="1">
      <alignment horizontal="center" vertical="center" wrapText="1"/>
    </xf>
    <xf numFmtId="0" fontId="10" fillId="8" borderId="2" xfId="1" quotePrefix="1" applyNumberFormat="1" applyFont="1" applyFill="1" applyBorder="1" applyAlignment="1">
      <alignment horizontal="center" vertical="center" wrapText="1"/>
    </xf>
    <xf numFmtId="164" fontId="10" fillId="2" borderId="4" xfId="1" applyNumberFormat="1" applyFont="1" applyFill="1" applyBorder="1" applyAlignment="1">
      <alignment horizontal="center" vertical="center"/>
    </xf>
    <xf numFmtId="10" fontId="10" fillId="8" borderId="2" xfId="1" quotePrefix="1" applyNumberFormat="1" applyFont="1" applyFill="1" applyBorder="1" applyAlignment="1">
      <alignment horizontal="center" vertical="center" wrapText="1"/>
    </xf>
    <xf numFmtId="164" fontId="10" fillId="8" borderId="2" xfId="1" quotePrefix="1" applyNumberFormat="1" applyFont="1" applyFill="1" applyBorder="1" applyAlignment="1">
      <alignment horizontal="center" vertical="center" wrapText="1"/>
    </xf>
    <xf numFmtId="10" fontId="10" fillId="8" borderId="2" xfId="1" applyNumberFormat="1" applyFont="1" applyFill="1" applyBorder="1" applyAlignment="1">
      <alignment horizontal="center" vertical="center"/>
    </xf>
    <xf numFmtId="0" fontId="10" fillId="0" borderId="0" xfId="0" applyFont="1" applyAlignment="1">
      <alignment horizontal="center" vertical="center"/>
    </xf>
    <xf numFmtId="0" fontId="12" fillId="0" borderId="0" xfId="0" applyFont="1" applyAlignment="1">
      <alignment horizontal="center" vertical="center"/>
    </xf>
    <xf numFmtId="0" fontId="0" fillId="0" borderId="0" xfId="0" applyAlignment="1">
      <alignment horizontal="left" vertical="center"/>
    </xf>
    <xf numFmtId="0" fontId="3" fillId="0" borderId="0" xfId="0" applyFont="1" applyAlignment="1">
      <alignment horizontal="center" vertical="center"/>
    </xf>
    <xf numFmtId="164" fontId="10" fillId="2" borderId="0" xfId="1" applyNumberFormat="1" applyFont="1" applyFill="1" applyBorder="1" applyAlignment="1">
      <alignment horizontal="center" vertical="center"/>
    </xf>
    <xf numFmtId="0" fontId="0" fillId="0" borderId="0" xfId="0" applyAlignment="1">
      <alignment horizontal="center" vertical="center" wrapText="1"/>
    </xf>
    <xf numFmtId="0" fontId="20" fillId="0" borderId="0" xfId="0" applyFont="1" applyAlignment="1">
      <alignment horizontal="center" vertical="center"/>
    </xf>
    <xf numFmtId="0" fontId="20" fillId="0" borderId="0" xfId="0" applyFont="1" applyAlignment="1">
      <alignment horizontal="left" vertical="center"/>
    </xf>
    <xf numFmtId="0" fontId="10" fillId="0" borderId="0" xfId="0" applyFont="1" applyAlignment="1">
      <alignment vertical="center" wrapText="1"/>
    </xf>
    <xf numFmtId="0" fontId="10" fillId="0" borderId="0" xfId="0" applyFont="1" applyAlignment="1">
      <alignment horizontal="left"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14" fillId="2" borderId="14" xfId="0" applyFont="1" applyFill="1" applyBorder="1" applyAlignment="1">
      <alignment horizontal="center" vertical="center" wrapText="1"/>
    </xf>
    <xf numFmtId="0" fontId="14" fillId="2" borderId="15" xfId="0" applyFont="1" applyFill="1" applyBorder="1" applyAlignment="1">
      <alignment horizontal="center" vertical="center"/>
    </xf>
    <xf numFmtId="165" fontId="10" fillId="8" borderId="2" xfId="1" applyNumberFormat="1" applyFont="1" applyFill="1" applyBorder="1" applyAlignment="1">
      <alignment horizontal="center" vertical="center"/>
    </xf>
    <xf numFmtId="165" fontId="10" fillId="7" borderId="2" xfId="4" applyNumberFormat="1" applyFont="1" applyFill="1" applyBorder="1" applyAlignment="1">
      <alignment horizontal="center" vertical="center"/>
    </xf>
    <xf numFmtId="10" fontId="10" fillId="7" borderId="32" xfId="1" applyNumberFormat="1" applyFont="1" applyFill="1" applyBorder="1" applyAlignment="1">
      <alignment horizontal="center" vertical="center"/>
    </xf>
    <xf numFmtId="10" fontId="10" fillId="7" borderId="33" xfId="1" applyNumberFormat="1" applyFont="1" applyFill="1" applyBorder="1" applyAlignment="1">
      <alignment horizontal="center" vertical="center"/>
    </xf>
    <xf numFmtId="10" fontId="10" fillId="7" borderId="34" xfId="1" applyNumberFormat="1" applyFont="1" applyFill="1" applyBorder="1" applyAlignment="1">
      <alignment horizontal="center" vertical="center"/>
    </xf>
    <xf numFmtId="10" fontId="10" fillId="8" borderId="35" xfId="1" applyNumberFormat="1" applyFont="1" applyFill="1" applyBorder="1" applyAlignment="1">
      <alignment horizontal="center" vertical="center"/>
    </xf>
    <xf numFmtId="10" fontId="10" fillId="8" borderId="28" xfId="1" applyNumberFormat="1" applyFont="1" applyFill="1" applyBorder="1" applyAlignment="1">
      <alignment horizontal="center" vertical="center"/>
    </xf>
    <xf numFmtId="1" fontId="10" fillId="7" borderId="36" xfId="4" applyNumberFormat="1" applyFont="1" applyFill="1" applyBorder="1" applyAlignment="1">
      <alignment horizontal="center" vertical="center"/>
    </xf>
    <xf numFmtId="1" fontId="10" fillId="7" borderId="17" xfId="4" applyNumberFormat="1" applyFont="1" applyFill="1" applyBorder="1" applyAlignment="1">
      <alignment horizontal="center" vertical="center"/>
    </xf>
    <xf numFmtId="1" fontId="10" fillId="7" borderId="37" xfId="4" applyNumberFormat="1" applyFont="1" applyFill="1" applyBorder="1" applyAlignment="1">
      <alignment horizontal="center" vertical="center"/>
    </xf>
    <xf numFmtId="10" fontId="10" fillId="6" borderId="32" xfId="1" applyNumberFormat="1" applyFont="1" applyFill="1" applyBorder="1" applyAlignment="1">
      <alignment horizontal="center" vertical="center" wrapText="1"/>
    </xf>
    <xf numFmtId="10" fontId="10" fillId="6" borderId="34" xfId="1" applyNumberFormat="1" applyFont="1" applyFill="1" applyBorder="1" applyAlignment="1">
      <alignment horizontal="center" vertical="center" wrapText="1"/>
    </xf>
    <xf numFmtId="10" fontId="10" fillId="8" borderId="35" xfId="1" applyNumberFormat="1" applyFont="1" applyFill="1" applyBorder="1" applyAlignment="1">
      <alignment horizontal="center" vertical="center" wrapText="1"/>
    </xf>
    <xf numFmtId="10" fontId="10" fillId="8" borderId="28" xfId="1" applyNumberFormat="1" applyFont="1" applyFill="1" applyBorder="1" applyAlignment="1">
      <alignment horizontal="center" vertical="center" wrapText="1"/>
    </xf>
    <xf numFmtId="164" fontId="10" fillId="6" borderId="35" xfId="1" applyNumberFormat="1" applyFont="1" applyFill="1" applyBorder="1" applyAlignment="1">
      <alignment horizontal="center" vertical="center" wrapText="1"/>
    </xf>
    <xf numFmtId="10" fontId="10" fillId="6" borderId="28" xfId="1" applyNumberFormat="1" applyFont="1" applyFill="1" applyBorder="1" applyAlignment="1">
      <alignment horizontal="center" vertical="center" wrapText="1"/>
    </xf>
    <xf numFmtId="164" fontId="10" fillId="8" borderId="36" xfId="1" applyNumberFormat="1" applyFont="1" applyFill="1" applyBorder="1" applyAlignment="1">
      <alignment horizontal="center" vertical="center" wrapText="1"/>
    </xf>
    <xf numFmtId="0" fontId="10" fillId="8" borderId="17" xfId="1" applyNumberFormat="1" applyFont="1" applyFill="1" applyBorder="1" applyAlignment="1">
      <alignment horizontal="center" vertical="center" wrapText="1"/>
    </xf>
    <xf numFmtId="164" fontId="10" fillId="8" borderId="17" xfId="1" applyNumberFormat="1" applyFont="1" applyFill="1" applyBorder="1" applyAlignment="1">
      <alignment horizontal="center" vertical="center" wrapText="1"/>
    </xf>
    <xf numFmtId="164" fontId="10" fillId="8" borderId="37" xfId="1" applyNumberFormat="1" applyFont="1" applyFill="1" applyBorder="1" applyAlignment="1">
      <alignment horizontal="center" vertical="center" wrapText="1"/>
    </xf>
    <xf numFmtId="164" fontId="10" fillId="6" borderId="32" xfId="1" applyNumberFormat="1" applyFont="1" applyFill="1" applyBorder="1" applyAlignment="1">
      <alignment horizontal="center" vertical="center" wrapText="1"/>
    </xf>
    <xf numFmtId="164" fontId="10" fillId="6" borderId="33" xfId="1" quotePrefix="1" applyNumberFormat="1" applyFont="1" applyFill="1" applyBorder="1" applyAlignment="1">
      <alignment horizontal="center" vertical="center" wrapText="1"/>
    </xf>
    <xf numFmtId="164" fontId="10" fillId="6" borderId="33" xfId="1" applyNumberFormat="1" applyFont="1" applyFill="1" applyBorder="1" applyAlignment="1">
      <alignment horizontal="center" vertical="center" wrapText="1"/>
    </xf>
    <xf numFmtId="164" fontId="10" fillId="6" borderId="34" xfId="1" applyNumberFormat="1" applyFont="1" applyFill="1" applyBorder="1" applyAlignment="1">
      <alignment horizontal="center" vertical="center" wrapText="1"/>
    </xf>
    <xf numFmtId="164" fontId="10" fillId="8" borderId="35" xfId="1" applyNumberFormat="1" applyFont="1" applyFill="1" applyBorder="1" applyAlignment="1">
      <alignment horizontal="center" vertical="center" wrapText="1"/>
    </xf>
    <xf numFmtId="164" fontId="10" fillId="8" borderId="28" xfId="1" applyNumberFormat="1" applyFont="1" applyFill="1" applyBorder="1" applyAlignment="1">
      <alignment horizontal="center" vertical="center" wrapText="1"/>
    </xf>
    <xf numFmtId="164" fontId="10" fillId="6" borderId="28" xfId="1" applyNumberFormat="1" applyFont="1" applyFill="1" applyBorder="1" applyAlignment="1">
      <alignment horizontal="center" vertical="center" wrapText="1"/>
    </xf>
    <xf numFmtId="0" fontId="4" fillId="0" borderId="0" xfId="0" applyFont="1" applyAlignment="1">
      <alignment vertical="center" wrapText="1"/>
    </xf>
    <xf numFmtId="0" fontId="10" fillId="2" borderId="4" xfId="0" applyFont="1" applyFill="1" applyBorder="1" applyAlignment="1">
      <alignment horizontal="center" vertical="center"/>
    </xf>
    <xf numFmtId="2" fontId="12" fillId="6" borderId="38" xfId="1" applyNumberFormat="1" applyFont="1" applyFill="1" applyBorder="1" applyAlignment="1">
      <alignment horizontal="center" vertical="center" wrapText="1"/>
    </xf>
    <xf numFmtId="2" fontId="12" fillId="6" borderId="39" xfId="1" applyNumberFormat="1" applyFont="1" applyFill="1" applyBorder="1" applyAlignment="1">
      <alignment horizontal="center" vertical="center" wrapText="1"/>
    </xf>
    <xf numFmtId="0" fontId="20" fillId="9" borderId="35" xfId="0" applyFont="1" applyFill="1" applyBorder="1" applyAlignment="1">
      <alignment horizontal="center" vertical="center"/>
    </xf>
    <xf numFmtId="0" fontId="20" fillId="9" borderId="36" xfId="0" applyFont="1" applyFill="1" applyBorder="1" applyAlignment="1">
      <alignment horizontal="center" vertical="center"/>
    </xf>
    <xf numFmtId="0" fontId="14" fillId="2" borderId="0" xfId="0" applyFont="1" applyFill="1" applyAlignment="1" applyProtection="1">
      <alignment horizontal="center" vertical="center" wrapText="1"/>
      <protection locked="0"/>
    </xf>
    <xf numFmtId="0" fontId="20" fillId="9" borderId="32" xfId="0" applyFont="1" applyFill="1" applyBorder="1" applyAlignment="1">
      <alignment horizontal="center" vertical="center"/>
    </xf>
    <xf numFmtId="0" fontId="0" fillId="6" borderId="33" xfId="0" applyFill="1" applyBorder="1" applyAlignment="1">
      <alignment horizontal="center" vertical="center" wrapText="1"/>
    </xf>
    <xf numFmtId="164" fontId="20" fillId="6" borderId="34" xfId="1" applyNumberFormat="1" applyFont="1" applyFill="1" applyBorder="1" applyAlignment="1">
      <alignment horizontal="center" vertical="center" wrapText="1"/>
    </xf>
    <xf numFmtId="0" fontId="0" fillId="6" borderId="2" xfId="0" applyFill="1" applyBorder="1" applyAlignment="1">
      <alignment horizontal="center" vertical="center" wrapText="1"/>
    </xf>
    <xf numFmtId="164" fontId="20" fillId="6" borderId="28" xfId="1" applyNumberFormat="1" applyFont="1" applyFill="1" applyBorder="1" applyAlignment="1">
      <alignment horizontal="center" vertical="center" wrapText="1"/>
    </xf>
    <xf numFmtId="0" fontId="0" fillId="6" borderId="17" xfId="0" applyFill="1" applyBorder="1" applyAlignment="1">
      <alignment horizontal="center" vertical="center" wrapText="1"/>
    </xf>
    <xf numFmtId="164" fontId="20" fillId="6" borderId="37" xfId="1" applyNumberFormat="1" applyFont="1" applyFill="1" applyBorder="1" applyAlignment="1">
      <alignment horizontal="center" vertical="center" wrapText="1"/>
    </xf>
    <xf numFmtId="0" fontId="20" fillId="3" borderId="35" xfId="0" applyFont="1" applyFill="1" applyBorder="1" applyAlignment="1">
      <alignment horizontal="center" vertical="center"/>
    </xf>
    <xf numFmtId="0" fontId="0" fillId="3" borderId="2" xfId="0" applyFill="1" applyBorder="1" applyAlignment="1">
      <alignment horizontal="center" vertical="center" wrapText="1"/>
    </xf>
    <xf numFmtId="164" fontId="20" fillId="3" borderId="28" xfId="1" applyNumberFormat="1" applyFont="1" applyFill="1" applyBorder="1" applyAlignment="1">
      <alignment horizontal="center" vertical="center" wrapText="1"/>
    </xf>
    <xf numFmtId="0" fontId="14" fillId="2" borderId="4" xfId="0" applyFont="1" applyFill="1" applyBorder="1" applyAlignment="1" applyProtection="1">
      <alignment horizontal="center" vertical="center" wrapText="1"/>
      <protection locked="0"/>
    </xf>
    <xf numFmtId="2" fontId="12" fillId="6" borderId="40" xfId="1" applyNumberFormat="1" applyFont="1" applyFill="1" applyBorder="1" applyAlignment="1">
      <alignment horizontal="center" vertical="center" wrapText="1"/>
    </xf>
    <xf numFmtId="0" fontId="22" fillId="2" borderId="0" xfId="0" applyFont="1" applyFill="1" applyAlignment="1" applyProtection="1">
      <alignment horizontal="center" vertical="center" wrapText="1"/>
      <protection locked="0"/>
    </xf>
    <xf numFmtId="0" fontId="12" fillId="2" borderId="0" xfId="0" applyFont="1" applyFill="1" applyAlignment="1" applyProtection="1">
      <alignment horizontal="center" vertical="center" wrapText="1"/>
      <protection locked="0"/>
    </xf>
    <xf numFmtId="0" fontId="22" fillId="2" borderId="4"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center" vertical="center" wrapText="1"/>
      <protection locked="0"/>
    </xf>
    <xf numFmtId="0" fontId="0" fillId="5" borderId="1" xfId="0" applyFill="1" applyBorder="1" applyAlignment="1">
      <alignment horizontal="left" vertical="center" wrapText="1"/>
    </xf>
    <xf numFmtId="0" fontId="0" fillId="5" borderId="29" xfId="0" applyFill="1" applyBorder="1" applyAlignment="1">
      <alignment horizontal="left" vertical="center" wrapText="1"/>
    </xf>
    <xf numFmtId="0" fontId="3" fillId="2" borderId="1" xfId="0" applyFont="1" applyFill="1" applyBorder="1" applyAlignment="1">
      <alignment horizontal="left" vertical="center"/>
    </xf>
    <xf numFmtId="0" fontId="0" fillId="2" borderId="29" xfId="0" applyFill="1" applyBorder="1" applyAlignment="1">
      <alignment horizontal="left" vertical="center"/>
    </xf>
    <xf numFmtId="0" fontId="0" fillId="2" borderId="31" xfId="0" applyFill="1" applyBorder="1" applyAlignment="1">
      <alignment horizontal="left" vertical="center"/>
    </xf>
    <xf numFmtId="0" fontId="14" fillId="2" borderId="4" xfId="0" applyFont="1" applyFill="1" applyBorder="1" applyAlignment="1">
      <alignment horizontal="center" vertical="center" wrapText="1"/>
    </xf>
    <xf numFmtId="165" fontId="10" fillId="8" borderId="28" xfId="1" applyNumberFormat="1" applyFont="1" applyFill="1" applyBorder="1" applyAlignment="1">
      <alignment horizontal="center" vertical="center"/>
    </xf>
    <xf numFmtId="165" fontId="10" fillId="7" borderId="28" xfId="4" applyNumberFormat="1" applyFont="1" applyFill="1" applyBorder="1" applyAlignment="1">
      <alignment horizontal="center" vertical="center"/>
    </xf>
    <xf numFmtId="0" fontId="14" fillId="2" borderId="15" xfId="0" applyFont="1" applyFill="1" applyBorder="1" applyAlignment="1">
      <alignment horizontal="center" vertical="center" wrapText="1"/>
    </xf>
    <xf numFmtId="165" fontId="10" fillId="7" borderId="17" xfId="0" applyNumberFormat="1" applyFont="1" applyFill="1" applyBorder="1" applyAlignment="1">
      <alignment horizontal="center" vertical="center"/>
    </xf>
    <xf numFmtId="165" fontId="10" fillId="7" borderId="37" xfId="0" applyNumberFormat="1" applyFont="1" applyFill="1" applyBorder="1" applyAlignment="1">
      <alignment horizontal="center" vertical="center"/>
    </xf>
    <xf numFmtId="0" fontId="10" fillId="6" borderId="33" xfId="1" quotePrefix="1" applyNumberFormat="1" applyFont="1" applyFill="1" applyBorder="1" applyAlignment="1">
      <alignment horizontal="center" vertical="center" wrapText="1"/>
    </xf>
    <xf numFmtId="165" fontId="10" fillId="8" borderId="32" xfId="1" applyNumberFormat="1" applyFont="1" applyFill="1" applyBorder="1" applyAlignment="1">
      <alignment horizontal="center" vertical="center"/>
    </xf>
    <xf numFmtId="165" fontId="10" fillId="8" borderId="33" xfId="1" applyNumberFormat="1" applyFont="1" applyFill="1" applyBorder="1" applyAlignment="1">
      <alignment horizontal="center" vertical="center"/>
    </xf>
    <xf numFmtId="165" fontId="10" fillId="8" borderId="34" xfId="1" applyNumberFormat="1" applyFont="1" applyFill="1" applyBorder="1" applyAlignment="1">
      <alignment horizontal="center" vertical="center"/>
    </xf>
    <xf numFmtId="165" fontId="10" fillId="7" borderId="35" xfId="4" applyNumberFormat="1" applyFont="1" applyFill="1" applyBorder="1" applyAlignment="1">
      <alignment horizontal="center" vertical="center"/>
    </xf>
    <xf numFmtId="165" fontId="10" fillId="8" borderId="35" xfId="1" applyNumberFormat="1" applyFont="1" applyFill="1" applyBorder="1" applyAlignment="1">
      <alignment horizontal="center" vertical="center"/>
    </xf>
    <xf numFmtId="165" fontId="10" fillId="7" borderId="36" xfId="4" applyNumberFormat="1" applyFont="1" applyFill="1" applyBorder="1" applyAlignment="1">
      <alignment horizontal="center" vertical="center"/>
    </xf>
    <xf numFmtId="165" fontId="10" fillId="7" borderId="17" xfId="4" applyNumberFormat="1" applyFont="1" applyFill="1" applyBorder="1" applyAlignment="1">
      <alignment horizontal="center" vertical="center"/>
    </xf>
    <xf numFmtId="165" fontId="10" fillId="7" borderId="37" xfId="4" applyNumberFormat="1" applyFont="1" applyFill="1" applyBorder="1" applyAlignment="1">
      <alignment horizontal="center" vertical="center"/>
    </xf>
    <xf numFmtId="0" fontId="10" fillId="6" borderId="32" xfId="0" applyFont="1" applyFill="1" applyBorder="1" applyAlignment="1">
      <alignment horizontal="center" vertical="center" wrapText="1"/>
    </xf>
    <xf numFmtId="0" fontId="10" fillId="6" borderId="33" xfId="0" applyFont="1" applyFill="1" applyBorder="1" applyAlignment="1">
      <alignment horizontal="center" vertical="center" wrapText="1"/>
    </xf>
    <xf numFmtId="0" fontId="10" fillId="6" borderId="34" xfId="0" applyFont="1" applyFill="1" applyBorder="1" applyAlignment="1">
      <alignment horizontal="center" vertical="center" wrapText="1"/>
    </xf>
    <xf numFmtId="165" fontId="10" fillId="7" borderId="36" xfId="0" applyNumberFormat="1" applyFont="1" applyFill="1" applyBorder="1" applyAlignment="1">
      <alignment horizontal="center" vertical="center"/>
    </xf>
    <xf numFmtId="2" fontId="12" fillId="3" borderId="2" xfId="0" applyNumberFormat="1" applyFont="1" applyFill="1" applyBorder="1" applyAlignment="1">
      <alignment horizontal="center" vertical="center" wrapText="1"/>
    </xf>
    <xf numFmtId="1" fontId="12" fillId="3" borderId="2" xfId="0" applyNumberFormat="1" applyFont="1" applyFill="1" applyBorder="1" applyAlignment="1">
      <alignment horizontal="center" vertical="center" wrapText="1"/>
    </xf>
    <xf numFmtId="0" fontId="12" fillId="3" borderId="2" xfId="0" applyFont="1" applyFill="1" applyBorder="1" applyAlignment="1">
      <alignment horizontal="center" vertical="center" wrapText="1"/>
    </xf>
    <xf numFmtId="0" fontId="10" fillId="3" borderId="38" xfId="0" applyFont="1" applyFill="1" applyBorder="1" applyAlignment="1">
      <alignment horizontal="center" vertical="center"/>
    </xf>
    <xf numFmtId="0" fontId="10" fillId="3" borderId="8" xfId="0" applyFont="1" applyFill="1" applyBorder="1" applyAlignment="1">
      <alignment horizontal="center" vertical="center" wrapText="1"/>
    </xf>
    <xf numFmtId="2" fontId="10" fillId="3" borderId="2" xfId="0" applyNumberFormat="1" applyFont="1" applyFill="1" applyBorder="1" applyAlignment="1">
      <alignment horizontal="center" vertical="center" wrapText="1"/>
    </xf>
    <xf numFmtId="0" fontId="10" fillId="3" borderId="9" xfId="0" applyFont="1" applyFill="1" applyBorder="1" applyAlignment="1">
      <alignment horizontal="center" vertical="center" wrapText="1"/>
    </xf>
    <xf numFmtId="0" fontId="10" fillId="6" borderId="8" xfId="0" applyFont="1" applyFill="1" applyBorder="1" applyAlignment="1">
      <alignment horizontal="center" vertical="center" wrapText="1"/>
    </xf>
    <xf numFmtId="2" fontId="10" fillId="6" borderId="2" xfId="0" applyNumberFormat="1" applyFont="1" applyFill="1" applyBorder="1" applyAlignment="1">
      <alignment horizontal="center" vertical="center" wrapText="1"/>
    </xf>
    <xf numFmtId="0" fontId="10" fillId="6" borderId="9" xfId="0" applyFont="1" applyFill="1" applyBorder="1" applyAlignment="1">
      <alignment horizontal="center" vertical="center" wrapText="1"/>
    </xf>
    <xf numFmtId="0" fontId="10" fillId="3" borderId="39" xfId="0" applyFont="1" applyFill="1" applyBorder="1" applyAlignment="1">
      <alignment horizontal="center" vertical="center"/>
    </xf>
    <xf numFmtId="0" fontId="10" fillId="6" borderId="44" xfId="0" applyFont="1" applyFill="1" applyBorder="1" applyAlignment="1">
      <alignment horizontal="center" vertical="center" wrapText="1"/>
    </xf>
    <xf numFmtId="2" fontId="10" fillId="6" borderId="5" xfId="0" applyNumberFormat="1" applyFont="1" applyFill="1" applyBorder="1" applyAlignment="1">
      <alignment horizontal="center" vertical="center" wrapText="1"/>
    </xf>
    <xf numFmtId="0" fontId="10" fillId="6" borderId="45" xfId="0" applyFont="1" applyFill="1" applyBorder="1" applyAlignment="1">
      <alignment horizontal="center" vertical="center" wrapText="1"/>
    </xf>
    <xf numFmtId="0" fontId="10" fillId="3" borderId="49" xfId="0" applyFont="1" applyFill="1" applyBorder="1" applyAlignment="1">
      <alignment horizontal="center" vertical="center" wrapText="1"/>
    </xf>
    <xf numFmtId="0" fontId="10" fillId="3" borderId="50"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0" fillId="0" borderId="3" xfId="0" applyBorder="1"/>
    <xf numFmtId="0" fontId="0" fillId="0" borderId="11" xfId="0" applyBorder="1"/>
    <xf numFmtId="0" fontId="0" fillId="0" borderId="13" xfId="0" applyBorder="1"/>
    <xf numFmtId="0" fontId="0" fillId="0" borderId="14" xfId="0" applyBorder="1"/>
    <xf numFmtId="0" fontId="0" fillId="0" borderId="15" xfId="0" applyBorder="1"/>
    <xf numFmtId="0" fontId="0" fillId="0" borderId="10" xfId="0" applyBorder="1"/>
    <xf numFmtId="164" fontId="26" fillId="0" borderId="52" xfId="1" applyNumberFormat="1" applyFont="1" applyFill="1" applyBorder="1" applyAlignment="1" applyProtection="1">
      <alignment horizontal="center" vertical="center" wrapText="1"/>
      <protection locked="0"/>
    </xf>
    <xf numFmtId="164" fontId="26" fillId="0" borderId="12" xfId="1" applyNumberFormat="1" applyFont="1" applyFill="1" applyBorder="1" applyAlignment="1" applyProtection="1">
      <alignment horizontal="center" vertical="center" wrapText="1"/>
      <protection locked="0"/>
    </xf>
    <xf numFmtId="164" fontId="26" fillId="0" borderId="53" xfId="1" applyNumberFormat="1" applyFont="1" applyFill="1" applyBorder="1" applyAlignment="1" applyProtection="1">
      <alignment horizontal="center" vertical="center" wrapText="1"/>
      <protection locked="0"/>
    </xf>
    <xf numFmtId="0" fontId="11" fillId="2" borderId="19" xfId="0" applyFont="1" applyFill="1" applyBorder="1" applyAlignment="1" applyProtection="1">
      <alignment horizontal="center" vertical="center" wrapText="1"/>
      <protection locked="0"/>
    </xf>
    <xf numFmtId="0" fontId="11" fillId="2" borderId="56" xfId="0" applyFont="1" applyFill="1" applyBorder="1" applyAlignment="1" applyProtection="1">
      <alignment horizontal="center" vertical="center" wrapText="1"/>
      <protection locked="0"/>
    </xf>
    <xf numFmtId="0" fontId="10" fillId="0" borderId="0" xfId="0" applyFont="1"/>
    <xf numFmtId="0" fontId="27" fillId="3" borderId="6" xfId="0" applyFont="1" applyFill="1" applyBorder="1" applyAlignment="1" applyProtection="1">
      <alignment horizontal="center" vertical="center" wrapText="1"/>
      <protection locked="0"/>
    </xf>
    <xf numFmtId="0" fontId="27" fillId="3" borderId="19" xfId="0" applyFont="1" applyFill="1" applyBorder="1" applyAlignment="1" applyProtection="1">
      <alignment horizontal="center" vertical="center" wrapText="1"/>
      <protection locked="0"/>
    </xf>
    <xf numFmtId="0" fontId="0" fillId="0" borderId="0" xfId="0" applyAlignment="1">
      <alignment horizontal="center"/>
    </xf>
    <xf numFmtId="0" fontId="27" fillId="3" borderId="0" xfId="0" applyFont="1" applyFill="1" applyAlignment="1" applyProtection="1">
      <alignment horizontal="center" vertical="center" wrapText="1"/>
      <protection locked="0"/>
    </xf>
    <xf numFmtId="0" fontId="0" fillId="0" borderId="19" xfId="0" applyBorder="1"/>
    <xf numFmtId="0" fontId="10" fillId="0" borderId="14" xfId="0" applyFont="1" applyBorder="1" applyAlignment="1">
      <alignment horizontal="center" vertical="center"/>
    </xf>
    <xf numFmtId="0" fontId="10" fillId="0" borderId="4" xfId="0" applyFont="1" applyBorder="1" applyAlignment="1">
      <alignment horizontal="center" vertical="center"/>
    </xf>
    <xf numFmtId="0" fontId="10" fillId="0" borderId="15" xfId="0" applyFont="1" applyBorder="1" applyAlignment="1">
      <alignment horizontal="center" vertical="center"/>
    </xf>
    <xf numFmtId="0" fontId="10" fillId="0" borderId="10" xfId="0" applyFont="1" applyBorder="1" applyAlignment="1">
      <alignment horizontal="center" vertical="center"/>
    </xf>
    <xf numFmtId="0" fontId="10" fillId="0" borderId="16" xfId="0" applyFont="1" applyBorder="1" applyAlignment="1">
      <alignment horizontal="center" vertical="center"/>
    </xf>
    <xf numFmtId="0" fontId="0" fillId="0" borderId="16" xfId="0" applyBorder="1" applyAlignment="1">
      <alignment horizontal="center" vertical="center"/>
    </xf>
    <xf numFmtId="0" fontId="16" fillId="3" borderId="0" xfId="0" applyFont="1" applyFill="1" applyAlignment="1" applyProtection="1">
      <alignment vertical="center" wrapText="1"/>
      <protection locked="0"/>
    </xf>
    <xf numFmtId="0" fontId="27" fillId="3" borderId="0" xfId="0" applyFont="1" applyFill="1" applyAlignment="1" applyProtection="1">
      <alignment vertical="center" wrapText="1"/>
      <protection locked="0"/>
    </xf>
    <xf numFmtId="0" fontId="0" fillId="0" borderId="6" xfId="0" applyBorder="1"/>
    <xf numFmtId="0" fontId="16" fillId="3" borderId="19" xfId="0" applyFont="1" applyFill="1" applyBorder="1" applyAlignment="1" applyProtection="1">
      <alignment vertical="center" wrapText="1"/>
      <protection locked="0"/>
    </xf>
    <xf numFmtId="0" fontId="11" fillId="2" borderId="6" xfId="0" applyFont="1" applyFill="1" applyBorder="1" applyAlignment="1">
      <alignment horizontal="center" vertical="center"/>
    </xf>
    <xf numFmtId="2" fontId="29" fillId="9" borderId="47" xfId="1" applyNumberFormat="1" applyFont="1" applyFill="1" applyBorder="1" applyAlignment="1">
      <alignment horizontal="center" vertical="center" wrapText="1"/>
    </xf>
    <xf numFmtId="2" fontId="29" fillId="9" borderId="38" xfId="1" applyNumberFormat="1" applyFont="1" applyFill="1" applyBorder="1" applyAlignment="1">
      <alignment horizontal="center" vertical="center" wrapText="1"/>
    </xf>
    <xf numFmtId="2" fontId="29" fillId="9" borderId="48" xfId="1" applyNumberFormat="1" applyFont="1" applyFill="1" applyBorder="1" applyAlignment="1">
      <alignment horizontal="center" vertical="center" wrapText="1"/>
    </xf>
    <xf numFmtId="2" fontId="29" fillId="9" borderId="39" xfId="1" applyNumberFormat="1" applyFont="1" applyFill="1" applyBorder="1" applyAlignment="1">
      <alignment horizontal="center" vertical="center" wrapText="1"/>
    </xf>
    <xf numFmtId="0" fontId="27" fillId="5" borderId="48" xfId="0" applyFont="1" applyFill="1" applyBorder="1" applyAlignment="1" applyProtection="1">
      <alignment horizontal="center" vertical="center" wrapText="1"/>
      <protection locked="0"/>
    </xf>
    <xf numFmtId="0" fontId="27" fillId="5" borderId="39" xfId="0" applyFont="1" applyFill="1" applyBorder="1" applyAlignment="1" applyProtection="1">
      <alignment horizontal="center" vertical="center" wrapText="1"/>
      <protection locked="0"/>
    </xf>
    <xf numFmtId="165" fontId="29" fillId="9" borderId="32" xfId="0" applyNumberFormat="1" applyFont="1" applyFill="1" applyBorder="1" applyAlignment="1">
      <alignment horizontal="center" vertical="center"/>
    </xf>
    <xf numFmtId="165" fontId="29" fillId="9" borderId="33" xfId="0" applyNumberFormat="1" applyFont="1" applyFill="1" applyBorder="1" applyAlignment="1">
      <alignment horizontal="center" vertical="center"/>
    </xf>
    <xf numFmtId="165" fontId="29" fillId="9" borderId="34" xfId="0" applyNumberFormat="1" applyFont="1" applyFill="1" applyBorder="1" applyAlignment="1">
      <alignment horizontal="center" vertical="center"/>
    </xf>
    <xf numFmtId="165" fontId="29" fillId="9" borderId="35" xfId="0" applyNumberFormat="1" applyFont="1" applyFill="1" applyBorder="1" applyAlignment="1">
      <alignment horizontal="center" vertical="center"/>
    </xf>
    <xf numFmtId="165" fontId="29" fillId="9" borderId="2" xfId="0" applyNumberFormat="1" applyFont="1" applyFill="1" applyBorder="1" applyAlignment="1">
      <alignment horizontal="center" vertical="center"/>
    </xf>
    <xf numFmtId="165" fontId="29" fillId="9" borderId="28" xfId="0" applyNumberFormat="1" applyFont="1" applyFill="1" applyBorder="1" applyAlignment="1">
      <alignment horizontal="center" vertical="center"/>
    </xf>
    <xf numFmtId="165" fontId="29" fillId="9" borderId="36" xfId="0" applyNumberFormat="1" applyFont="1" applyFill="1" applyBorder="1" applyAlignment="1">
      <alignment horizontal="center" vertical="center"/>
    </xf>
    <xf numFmtId="165" fontId="29" fillId="9" borderId="17" xfId="0" applyNumberFormat="1" applyFont="1" applyFill="1" applyBorder="1" applyAlignment="1">
      <alignment horizontal="center" vertical="center"/>
    </xf>
    <xf numFmtId="165" fontId="29" fillId="9" borderId="37" xfId="0" applyNumberFormat="1" applyFont="1" applyFill="1" applyBorder="1" applyAlignment="1">
      <alignment horizontal="center" vertical="center"/>
    </xf>
    <xf numFmtId="2" fontId="29" fillId="9" borderId="46" xfId="1" applyNumberFormat="1" applyFont="1" applyFill="1" applyBorder="1" applyAlignment="1">
      <alignment horizontal="center" vertical="center" wrapText="1"/>
    </xf>
    <xf numFmtId="2" fontId="29" fillId="9" borderId="40" xfId="1" applyNumberFormat="1" applyFont="1" applyFill="1" applyBorder="1" applyAlignment="1">
      <alignment horizontal="center" vertical="center" wrapText="1"/>
    </xf>
    <xf numFmtId="0" fontId="10" fillId="0" borderId="0" xfId="0" applyFont="1" applyAlignment="1">
      <alignment horizontal="center"/>
    </xf>
    <xf numFmtId="0" fontId="12" fillId="2" borderId="15" xfId="0" applyFont="1" applyFill="1" applyBorder="1" applyAlignment="1">
      <alignment horizontal="center" vertical="center"/>
    </xf>
    <xf numFmtId="0" fontId="12" fillId="2" borderId="10" xfId="0" applyFont="1" applyFill="1" applyBorder="1" applyAlignment="1">
      <alignment horizontal="center" vertical="center"/>
    </xf>
    <xf numFmtId="0" fontId="14" fillId="2" borderId="16" xfId="0" applyFont="1" applyFill="1" applyBorder="1" applyAlignment="1" applyProtection="1">
      <alignment horizontal="center" vertical="center" wrapText="1"/>
      <protection locked="0"/>
    </xf>
    <xf numFmtId="0" fontId="12" fillId="3" borderId="35" xfId="0" applyFont="1" applyFill="1" applyBorder="1" applyAlignment="1">
      <alignment horizontal="center" vertical="center" wrapText="1"/>
    </xf>
    <xf numFmtId="2" fontId="22" fillId="4" borderId="28" xfId="1" applyNumberFormat="1" applyFont="1" applyFill="1" applyBorder="1" applyAlignment="1" applyProtection="1">
      <alignment horizontal="center" vertical="center" wrapText="1"/>
      <protection locked="0"/>
    </xf>
    <xf numFmtId="0" fontId="12" fillId="3" borderId="36" xfId="0" applyFont="1" applyFill="1" applyBorder="1" applyAlignment="1">
      <alignment horizontal="center" vertical="center" wrapText="1"/>
    </xf>
    <xf numFmtId="2" fontId="12" fillId="3" borderId="17" xfId="0" applyNumberFormat="1" applyFont="1" applyFill="1" applyBorder="1" applyAlignment="1">
      <alignment horizontal="center" vertical="center" wrapText="1"/>
    </xf>
    <xf numFmtId="1" fontId="12" fillId="3" borderId="17" xfId="0" applyNumberFormat="1" applyFont="1" applyFill="1" applyBorder="1" applyAlignment="1">
      <alignment horizontal="center" vertical="center" wrapText="1"/>
    </xf>
    <xf numFmtId="0" fontId="12" fillId="3" borderId="17" xfId="0" applyFont="1" applyFill="1" applyBorder="1" applyAlignment="1">
      <alignment horizontal="center" vertical="center" wrapText="1"/>
    </xf>
    <xf numFmtId="2" fontId="22" fillId="4" borderId="37" xfId="1" applyNumberFormat="1" applyFont="1" applyFill="1" applyBorder="1" applyAlignment="1" applyProtection="1">
      <alignment horizontal="center" vertical="center" wrapText="1"/>
      <protection locked="0"/>
    </xf>
    <xf numFmtId="0" fontId="12" fillId="9" borderId="2" xfId="0" applyFont="1" applyFill="1" applyBorder="1" applyAlignment="1">
      <alignment horizontal="center" vertical="center"/>
    </xf>
    <xf numFmtId="0" fontId="12" fillId="3" borderId="32" xfId="0" applyFont="1" applyFill="1" applyBorder="1" applyAlignment="1">
      <alignment horizontal="center" vertical="center" wrapText="1"/>
    </xf>
    <xf numFmtId="2" fontId="12" fillId="3" borderId="33" xfId="0" applyNumberFormat="1" applyFont="1" applyFill="1" applyBorder="1" applyAlignment="1">
      <alignment horizontal="center" vertical="center" wrapText="1"/>
    </xf>
    <xf numFmtId="1" fontId="12" fillId="3" borderId="33" xfId="0" applyNumberFormat="1"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9" borderId="33" xfId="0" applyFont="1" applyFill="1" applyBorder="1" applyAlignment="1">
      <alignment horizontal="center" vertical="center"/>
    </xf>
    <xf numFmtId="2" fontId="22" fillId="4" borderId="34" xfId="1" applyNumberFormat="1" applyFont="1" applyFill="1" applyBorder="1" applyAlignment="1" applyProtection="1">
      <alignment horizontal="center" vertical="center" wrapText="1"/>
      <protection locked="0"/>
    </xf>
    <xf numFmtId="0" fontId="12" fillId="9" borderId="17" xfId="0" applyFont="1" applyFill="1" applyBorder="1" applyAlignment="1">
      <alignment horizontal="center" vertical="center"/>
    </xf>
    <xf numFmtId="0" fontId="14" fillId="2" borderId="57" xfId="0" applyFont="1" applyFill="1" applyBorder="1" applyAlignment="1">
      <alignment horizontal="center" vertical="center"/>
    </xf>
    <xf numFmtId="0" fontId="22" fillId="3" borderId="3" xfId="0" applyFont="1" applyFill="1" applyBorder="1" applyAlignment="1">
      <alignment vertical="center" wrapText="1"/>
    </xf>
    <xf numFmtId="0" fontId="22" fillId="3" borderId="0" xfId="0" applyFont="1" applyFill="1" applyAlignment="1">
      <alignment vertical="center" wrapText="1"/>
    </xf>
    <xf numFmtId="0" fontId="22" fillId="3" borderId="0" xfId="0" applyFont="1" applyFill="1" applyAlignment="1">
      <alignment horizontal="center" vertical="center" wrapText="1"/>
    </xf>
    <xf numFmtId="0" fontId="11" fillId="2" borderId="14" xfId="0" applyFont="1" applyFill="1" applyBorder="1" applyAlignment="1">
      <alignment horizontal="center" vertical="center"/>
    </xf>
    <xf numFmtId="0" fontId="2" fillId="2" borderId="3" xfId="0" applyFont="1" applyFill="1" applyBorder="1" applyAlignment="1">
      <alignment horizontal="center" vertical="center" wrapText="1"/>
    </xf>
    <xf numFmtId="0" fontId="11" fillId="2" borderId="15" xfId="0" applyFont="1" applyFill="1" applyBorder="1" applyAlignment="1">
      <alignment horizontal="center" vertical="center"/>
    </xf>
    <xf numFmtId="0" fontId="31" fillId="10" borderId="6" xfId="0" applyFont="1" applyFill="1" applyBorder="1" applyAlignment="1">
      <alignment horizontal="center" vertical="center" wrapText="1"/>
    </xf>
    <xf numFmtId="165" fontId="20" fillId="3" borderId="2" xfId="0" applyNumberFormat="1" applyFont="1" applyFill="1" applyBorder="1" applyAlignment="1">
      <alignment horizontal="center" vertical="center" wrapText="1"/>
    </xf>
    <xf numFmtId="0" fontId="22" fillId="10" borderId="31"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24" fillId="2" borderId="10" xfId="0" applyFont="1" applyFill="1" applyBorder="1" applyAlignment="1">
      <alignment horizontal="center" vertical="center"/>
    </xf>
    <xf numFmtId="0" fontId="24" fillId="2" borderId="16" xfId="0" applyFont="1" applyFill="1" applyBorder="1" applyAlignment="1">
      <alignment horizontal="center" vertical="center"/>
    </xf>
    <xf numFmtId="0" fontId="22" fillId="5" borderId="31" xfId="0" applyFont="1" applyFill="1" applyBorder="1" applyAlignment="1">
      <alignment horizontal="center" vertical="center" wrapText="1"/>
    </xf>
    <xf numFmtId="167" fontId="0" fillId="9" borderId="2" xfId="0" applyNumberFormat="1" applyFill="1" applyBorder="1" applyAlignment="1">
      <alignment horizontal="center" vertical="center"/>
    </xf>
    <xf numFmtId="165" fontId="20" fillId="3" borderId="9" xfId="0" applyNumberFormat="1" applyFont="1" applyFill="1" applyBorder="1" applyAlignment="1">
      <alignment horizontal="center" vertical="center" wrapText="1"/>
    </xf>
    <xf numFmtId="167" fontId="0" fillId="9" borderId="28" xfId="0" applyNumberFormat="1" applyFill="1" applyBorder="1" applyAlignment="1">
      <alignment horizontal="center" vertical="center"/>
    </xf>
    <xf numFmtId="167" fontId="0" fillId="9" borderId="17" xfId="0" applyNumberFormat="1" applyFill="1" applyBorder="1" applyAlignment="1">
      <alignment horizontal="center" vertical="center"/>
    </xf>
    <xf numFmtId="167" fontId="0" fillId="9" borderId="37" xfId="0" applyNumberFormat="1" applyFill="1" applyBorder="1" applyAlignment="1">
      <alignment horizontal="center" vertical="center"/>
    </xf>
    <xf numFmtId="167" fontId="0" fillId="9" borderId="8" xfId="0" applyNumberFormat="1" applyFill="1" applyBorder="1" applyAlignment="1">
      <alignment horizontal="center" vertical="center"/>
    </xf>
    <xf numFmtId="167" fontId="0" fillId="9" borderId="41" xfId="0" applyNumberFormat="1" applyFill="1" applyBorder="1" applyAlignment="1">
      <alignment horizontal="center" vertical="center"/>
    </xf>
    <xf numFmtId="2" fontId="31" fillId="9" borderId="38" xfId="0" applyNumberFormat="1" applyFont="1" applyFill="1" applyBorder="1" applyAlignment="1">
      <alignment horizontal="center" vertical="center" wrapText="1"/>
    </xf>
    <xf numFmtId="2" fontId="31" fillId="9" borderId="39" xfId="0" applyNumberFormat="1" applyFont="1" applyFill="1" applyBorder="1" applyAlignment="1">
      <alignment horizontal="center" vertical="center" wrapText="1"/>
    </xf>
    <xf numFmtId="0" fontId="31" fillId="10" borderId="31" xfId="0" applyFont="1" applyFill="1" applyBorder="1" applyAlignment="1">
      <alignment horizontal="center" vertical="center" wrapText="1"/>
    </xf>
    <xf numFmtId="0" fontId="12" fillId="4" borderId="3" xfId="0" applyFont="1" applyFill="1" applyBorder="1" applyAlignment="1">
      <alignment horizontal="center" vertical="center"/>
    </xf>
    <xf numFmtId="0" fontId="12" fillId="4" borderId="11"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15" xfId="0" applyFont="1" applyFill="1" applyBorder="1" applyAlignment="1">
      <alignment horizontal="center" vertical="center"/>
    </xf>
    <xf numFmtId="0" fontId="12" fillId="4" borderId="10" xfId="0" applyFont="1" applyFill="1" applyBorder="1" applyAlignment="1">
      <alignment horizontal="center" vertical="center"/>
    </xf>
    <xf numFmtId="0" fontId="12" fillId="4" borderId="16" xfId="0" applyFont="1" applyFill="1" applyBorder="1" applyAlignment="1">
      <alignment horizontal="center" vertical="center"/>
    </xf>
    <xf numFmtId="0" fontId="12" fillId="10" borderId="0" xfId="0" applyFont="1" applyFill="1" applyAlignment="1">
      <alignment horizontal="center" vertical="center"/>
    </xf>
    <xf numFmtId="0" fontId="30" fillId="2" borderId="11"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0" xfId="0" applyFont="1" applyFill="1" applyBorder="1" applyAlignment="1">
      <alignment horizontal="center" vertical="center"/>
    </xf>
    <xf numFmtId="0" fontId="30" fillId="2" borderId="16" xfId="0" applyFont="1" applyFill="1" applyBorder="1" applyAlignment="1">
      <alignment horizontal="center" vertical="center"/>
    </xf>
    <xf numFmtId="0" fontId="30" fillId="2" borderId="0" xfId="0" applyFont="1" applyFill="1" applyAlignment="1">
      <alignment horizontal="center" vertical="center"/>
    </xf>
    <xf numFmtId="0" fontId="30" fillId="2" borderId="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4" xfId="0" applyFont="1" applyFill="1" applyBorder="1" applyAlignment="1">
      <alignment horizontal="center" vertical="center"/>
    </xf>
    <xf numFmtId="0" fontId="30" fillId="2" borderId="15" xfId="0" applyFont="1" applyFill="1" applyBorder="1" applyAlignment="1">
      <alignment horizontal="center" vertical="center"/>
    </xf>
    <xf numFmtId="0" fontId="12" fillId="10" borderId="10" xfId="0" applyFont="1" applyFill="1" applyBorder="1" applyAlignment="1">
      <alignment horizontal="center" vertical="center"/>
    </xf>
    <xf numFmtId="0" fontId="27" fillId="10" borderId="43" xfId="0" applyFont="1" applyFill="1" applyBorder="1" applyAlignment="1" applyProtection="1">
      <alignment horizontal="center" vertical="center" wrapText="1"/>
      <protection locked="0"/>
    </xf>
    <xf numFmtId="0" fontId="27" fillId="5" borderId="59" xfId="0" applyFont="1" applyFill="1" applyBorder="1" applyAlignment="1" applyProtection="1">
      <alignment horizontal="center" vertical="center" wrapText="1"/>
      <protection locked="0"/>
    </xf>
    <xf numFmtId="0" fontId="29" fillId="4" borderId="6" xfId="0" applyFont="1" applyFill="1" applyBorder="1" applyAlignment="1">
      <alignment horizontal="center" vertical="center"/>
    </xf>
    <xf numFmtId="166" fontId="29" fillId="4" borderId="7" xfId="0" applyNumberFormat="1" applyFont="1" applyFill="1" applyBorder="1" applyAlignment="1">
      <alignment horizontal="center" vertical="center"/>
    </xf>
    <xf numFmtId="0" fontId="27" fillId="6" borderId="31" xfId="0" applyFont="1" applyFill="1" applyBorder="1" applyAlignment="1">
      <alignment horizontal="center" vertical="center" wrapText="1"/>
    </xf>
    <xf numFmtId="0" fontId="28" fillId="9" borderId="40" xfId="0" applyFont="1" applyFill="1" applyBorder="1" applyAlignment="1">
      <alignment horizontal="center" vertical="center" wrapText="1"/>
    </xf>
    <xf numFmtId="0" fontId="28" fillId="9" borderId="59" xfId="0" applyFont="1" applyFill="1" applyBorder="1" applyAlignment="1">
      <alignment horizontal="center" vertical="center" wrapText="1"/>
    </xf>
    <xf numFmtId="0" fontId="31" fillId="10" borderId="58" xfId="0" applyFont="1" applyFill="1" applyBorder="1" applyAlignment="1">
      <alignment horizontal="center" vertical="center" wrapText="1"/>
    </xf>
    <xf numFmtId="0" fontId="31" fillId="10" borderId="54" xfId="0" applyFont="1" applyFill="1" applyBorder="1" applyAlignment="1">
      <alignment horizontal="center" vertical="center" wrapText="1"/>
    </xf>
    <xf numFmtId="0" fontId="31" fillId="10" borderId="55" xfId="0" applyFont="1" applyFill="1" applyBorder="1" applyAlignment="1">
      <alignment horizontal="center" vertical="center" wrapText="1"/>
    </xf>
    <xf numFmtId="0" fontId="27" fillId="10" borderId="20" xfId="0" applyFont="1" applyFill="1" applyBorder="1" applyAlignment="1" applyProtection="1">
      <alignment horizontal="center" vertical="center" wrapText="1"/>
      <protection locked="0"/>
    </xf>
    <xf numFmtId="0" fontId="27" fillId="5" borderId="60" xfId="0" applyFont="1" applyFill="1" applyBorder="1" applyAlignment="1" applyProtection="1">
      <alignment horizontal="center" vertical="center" wrapText="1"/>
      <protection locked="0"/>
    </xf>
    <xf numFmtId="0" fontId="27" fillId="6" borderId="6" xfId="0" applyFont="1" applyFill="1" applyBorder="1" applyAlignment="1">
      <alignment horizontal="center" vertical="center" wrapText="1"/>
    </xf>
    <xf numFmtId="0" fontId="28" fillId="9" borderId="46" xfId="0" applyFont="1" applyFill="1" applyBorder="1" applyAlignment="1">
      <alignment horizontal="center" vertical="center" wrapText="1"/>
    </xf>
    <xf numFmtId="0" fontId="22" fillId="3" borderId="14" xfId="0" applyFont="1" applyFill="1" applyBorder="1" applyAlignment="1">
      <alignment vertical="center" wrapText="1"/>
    </xf>
    <xf numFmtId="0" fontId="22" fillId="3" borderId="19" xfId="0" applyFont="1" applyFill="1" applyBorder="1" applyAlignment="1">
      <alignment horizontal="center" vertical="center" wrapText="1"/>
    </xf>
    <xf numFmtId="0" fontId="9" fillId="2" borderId="19" xfId="0" applyFont="1" applyFill="1" applyBorder="1"/>
    <xf numFmtId="0" fontId="9" fillId="2" borderId="7" xfId="0" applyFont="1" applyFill="1" applyBorder="1"/>
    <xf numFmtId="0" fontId="27" fillId="3" borderId="0" xfId="0" applyFont="1" applyFill="1" applyAlignment="1" applyProtection="1">
      <alignment horizontal="left" vertical="center" wrapText="1"/>
      <protection locked="0"/>
    </xf>
    <xf numFmtId="0" fontId="11" fillId="2" borderId="7" xfId="0" applyFont="1" applyFill="1" applyBorder="1" applyAlignment="1" applyProtection="1">
      <alignment horizontal="center" vertical="center" wrapText="1"/>
      <protection locked="0"/>
    </xf>
    <xf numFmtId="0" fontId="14" fillId="2" borderId="6"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4" fillId="0" borderId="24" xfId="2" applyBorder="1" applyAlignment="1">
      <alignment vertical="center"/>
    </xf>
    <xf numFmtId="0" fontId="4" fillId="0" borderId="0" xfId="2" applyAlignment="1">
      <alignmen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10" fillId="0" borderId="0" xfId="0" applyFont="1" applyAlignment="1">
      <alignment horizontal="center" vertical="center" wrapText="1"/>
    </xf>
    <xf numFmtId="0" fontId="20" fillId="0" borderId="0" xfId="0" applyFont="1" applyAlignment="1">
      <alignment horizontal="center" vertical="center" wrapText="1"/>
    </xf>
    <xf numFmtId="0" fontId="10" fillId="2" borderId="0" xfId="0" applyFont="1" applyFill="1" applyAlignment="1">
      <alignment horizontal="center" vertical="center"/>
    </xf>
    <xf numFmtId="0" fontId="11" fillId="2" borderId="54" xfId="0" applyFont="1" applyFill="1" applyBorder="1" applyAlignment="1" applyProtection="1">
      <alignment horizontal="center" vertical="center" wrapText="1"/>
      <protection locked="0"/>
    </xf>
    <xf numFmtId="0" fontId="11" fillId="2" borderId="55" xfId="0" applyFont="1" applyFill="1" applyBorder="1" applyAlignment="1" applyProtection="1">
      <alignment horizontal="center" vertical="center" wrapText="1"/>
      <protection locked="0"/>
    </xf>
    <xf numFmtId="0" fontId="0" fillId="3" borderId="6" xfId="0" applyFill="1" applyBorder="1"/>
    <xf numFmtId="1" fontId="10" fillId="6" borderId="43" xfId="1" applyNumberFormat="1" applyFont="1" applyFill="1" applyBorder="1" applyAlignment="1">
      <alignment horizontal="center" vertical="center"/>
    </xf>
    <xf numFmtId="10" fontId="10" fillId="6" borderId="38" xfId="1" applyNumberFormat="1" applyFont="1" applyFill="1" applyBorder="1" applyAlignment="1">
      <alignment horizontal="center" vertical="center"/>
    </xf>
    <xf numFmtId="166" fontId="10" fillId="7" borderId="38" xfId="0" applyNumberFormat="1" applyFont="1" applyFill="1" applyBorder="1" applyAlignment="1">
      <alignment horizontal="center" vertical="center"/>
    </xf>
    <xf numFmtId="0" fontId="10" fillId="7" borderId="39" xfId="4" applyNumberFormat="1" applyFont="1" applyFill="1" applyBorder="1" applyAlignment="1">
      <alignment horizontal="center" vertical="center"/>
    </xf>
    <xf numFmtId="165" fontId="20" fillId="3" borderId="8" xfId="0" applyNumberFormat="1" applyFont="1" applyFill="1" applyBorder="1" applyAlignment="1">
      <alignment horizontal="center" vertical="center" wrapText="1"/>
    </xf>
    <xf numFmtId="0" fontId="31" fillId="9" borderId="43" xfId="0" applyFont="1" applyFill="1" applyBorder="1" applyAlignment="1">
      <alignment horizontal="center" vertical="center"/>
    </xf>
    <xf numFmtId="0" fontId="31" fillId="9" borderId="38" xfId="0" applyFont="1" applyFill="1" applyBorder="1" applyAlignment="1">
      <alignment horizontal="center" vertical="center"/>
    </xf>
    <xf numFmtId="0" fontId="31" fillId="9" borderId="39" xfId="0" applyFont="1" applyFill="1" applyBorder="1" applyAlignment="1">
      <alignment horizontal="center" vertical="center"/>
    </xf>
    <xf numFmtId="0" fontId="36" fillId="0" borderId="0" xfId="0" applyFont="1"/>
    <xf numFmtId="0" fontId="38" fillId="2" borderId="0" xfId="0" applyFont="1" applyFill="1" applyAlignment="1">
      <alignment horizontal="center" vertical="center" wrapText="1"/>
    </xf>
    <xf numFmtId="10" fontId="10" fillId="6" borderId="33" xfId="1" applyNumberFormat="1" applyFont="1" applyFill="1" applyBorder="1" applyAlignment="1">
      <alignment horizontal="center" vertical="center" wrapText="1"/>
    </xf>
    <xf numFmtId="10" fontId="10" fillId="6" borderId="2" xfId="1" applyNumberFormat="1" applyFont="1" applyFill="1" applyBorder="1" applyAlignment="1">
      <alignment horizontal="center" vertical="center" wrapText="1"/>
    </xf>
    <xf numFmtId="10" fontId="10" fillId="8" borderId="2" xfId="1" applyNumberFormat="1" applyFont="1" applyFill="1" applyBorder="1" applyAlignment="1">
      <alignment horizontal="center" vertical="center" wrapText="1"/>
    </xf>
    <xf numFmtId="166" fontId="0" fillId="6" borderId="33" xfId="0" applyNumberFormat="1" applyFill="1" applyBorder="1" applyAlignment="1">
      <alignment horizontal="center" vertical="center" wrapText="1"/>
    </xf>
    <xf numFmtId="166" fontId="0" fillId="3" borderId="2" xfId="0" applyNumberFormat="1" applyFill="1" applyBorder="1" applyAlignment="1">
      <alignment horizontal="center" vertical="center" wrapText="1"/>
    </xf>
    <xf numFmtId="166" fontId="0" fillId="6" borderId="2" xfId="0" applyNumberFormat="1" applyFill="1" applyBorder="1" applyAlignment="1">
      <alignment horizontal="center" vertical="center" wrapText="1"/>
    </xf>
    <xf numFmtId="166" fontId="0" fillId="6" borderId="17" xfId="0" applyNumberFormat="1" applyFill="1" applyBorder="1" applyAlignment="1">
      <alignment horizontal="center" vertical="center" wrapText="1"/>
    </xf>
    <xf numFmtId="10" fontId="0" fillId="6" borderId="33" xfId="1" applyNumberFormat="1" applyFont="1" applyFill="1" applyBorder="1" applyAlignment="1">
      <alignment horizontal="center" vertical="center" wrapText="1"/>
    </xf>
    <xf numFmtId="10" fontId="0" fillId="3" borderId="2" xfId="1" applyNumberFormat="1" applyFont="1" applyFill="1" applyBorder="1" applyAlignment="1">
      <alignment horizontal="center" vertical="center" wrapText="1"/>
    </xf>
    <xf numFmtId="10" fontId="0" fillId="6" borderId="2" xfId="1" applyNumberFormat="1" applyFont="1" applyFill="1" applyBorder="1" applyAlignment="1">
      <alignment horizontal="center" vertical="center" wrapText="1"/>
    </xf>
    <xf numFmtId="10" fontId="0" fillId="6" borderId="17" xfId="1" applyNumberFormat="1" applyFont="1" applyFill="1" applyBorder="1" applyAlignment="1">
      <alignment horizontal="center" vertical="center" wrapText="1"/>
    </xf>
    <xf numFmtId="0" fontId="27" fillId="5" borderId="6" xfId="0" applyFont="1" applyFill="1" applyBorder="1" applyAlignment="1" applyProtection="1">
      <alignment horizontal="center" vertical="center" wrapText="1"/>
      <protection locked="0"/>
    </xf>
    <xf numFmtId="0" fontId="27" fillId="5" borderId="31" xfId="0" applyFont="1" applyFill="1" applyBorder="1" applyAlignment="1" applyProtection="1">
      <alignment horizontal="center" vertical="center" wrapText="1"/>
      <protection locked="0"/>
    </xf>
    <xf numFmtId="165" fontId="20" fillId="3" borderId="61" xfId="0" applyNumberFormat="1" applyFont="1" applyFill="1" applyBorder="1" applyAlignment="1">
      <alignment horizontal="center" vertical="center" wrapText="1"/>
    </xf>
    <xf numFmtId="165" fontId="20" fillId="3" borderId="33" xfId="0" applyNumberFormat="1" applyFont="1" applyFill="1" applyBorder="1" applyAlignment="1">
      <alignment horizontal="center" vertical="center" wrapText="1"/>
    </xf>
    <xf numFmtId="165" fontId="20" fillId="3" borderId="62" xfId="0" applyNumberFormat="1" applyFont="1" applyFill="1" applyBorder="1" applyAlignment="1">
      <alignment horizontal="center" vertical="center" wrapText="1"/>
    </xf>
    <xf numFmtId="2" fontId="31" fillId="9" borderId="43" xfId="0" applyNumberFormat="1" applyFont="1" applyFill="1" applyBorder="1" applyAlignment="1">
      <alignment horizontal="center" vertical="center" wrapText="1"/>
    </xf>
    <xf numFmtId="167" fontId="0" fillId="9" borderId="61" xfId="0" applyNumberFormat="1" applyFill="1" applyBorder="1" applyAlignment="1">
      <alignment horizontal="center" vertical="center"/>
    </xf>
    <xf numFmtId="167" fontId="0" fillId="9" borderId="33" xfId="0" applyNumberFormat="1" applyFill="1" applyBorder="1" applyAlignment="1">
      <alignment horizontal="center" vertical="center"/>
    </xf>
    <xf numFmtId="167" fontId="0" fillId="9" borderId="34" xfId="0" applyNumberFormat="1" applyFill="1" applyBorder="1" applyAlignment="1">
      <alignment horizontal="center" vertical="center"/>
    </xf>
    <xf numFmtId="165" fontId="20" fillId="3" borderId="41" xfId="0" applyNumberFormat="1" applyFont="1" applyFill="1" applyBorder="1" applyAlignment="1">
      <alignment horizontal="center" vertical="center" wrapText="1"/>
    </xf>
    <xf numFmtId="165" fontId="20" fillId="3" borderId="17" xfId="0" applyNumberFormat="1" applyFont="1" applyFill="1" applyBorder="1" applyAlignment="1">
      <alignment horizontal="center" vertical="center" wrapText="1"/>
    </xf>
    <xf numFmtId="165" fontId="20" fillId="3" borderId="42" xfId="0" applyNumberFormat="1" applyFont="1" applyFill="1" applyBorder="1" applyAlignment="1">
      <alignment horizontal="center" vertical="center" wrapText="1"/>
    </xf>
    <xf numFmtId="9" fontId="10" fillId="6" borderId="5" xfId="1" applyFont="1" applyFill="1" applyBorder="1" applyAlignment="1">
      <alignment horizontal="center" vertical="center" wrapText="1"/>
    </xf>
    <xf numFmtId="9" fontId="10" fillId="3" borderId="2" xfId="1" applyFont="1" applyFill="1" applyBorder="1" applyAlignment="1">
      <alignment horizontal="center" vertical="center" wrapText="1"/>
    </xf>
    <xf numFmtId="9" fontId="10" fillId="6" borderId="2" xfId="1" applyFont="1" applyFill="1" applyBorder="1" applyAlignment="1">
      <alignment horizontal="center" vertical="center" wrapText="1"/>
    </xf>
    <xf numFmtId="9" fontId="10" fillId="3" borderId="50" xfId="1" applyFont="1" applyFill="1" applyBorder="1" applyAlignment="1">
      <alignment horizontal="center" vertical="center" wrapText="1"/>
    </xf>
    <xf numFmtId="165" fontId="10" fillId="5" borderId="4" xfId="0" applyNumberFormat="1" applyFont="1" applyFill="1" applyBorder="1" applyAlignment="1">
      <alignment horizontal="center" vertical="center"/>
    </xf>
    <xf numFmtId="10" fontId="10" fillId="11" borderId="63" xfId="1" applyNumberFormat="1" applyFont="1" applyFill="1" applyBorder="1" applyAlignment="1">
      <alignment horizontal="center" vertical="center"/>
    </xf>
    <xf numFmtId="0" fontId="0" fillId="5" borderId="59" xfId="0" applyFill="1" applyBorder="1" applyAlignment="1">
      <alignment horizontal="left" vertical="center" wrapText="1"/>
    </xf>
    <xf numFmtId="0" fontId="0" fillId="5" borderId="39" xfId="0" applyFill="1" applyBorder="1" applyAlignment="1">
      <alignment horizontal="left" vertical="center" wrapText="1"/>
    </xf>
    <xf numFmtId="0" fontId="22" fillId="6" borderId="31" xfId="0" applyFont="1" applyFill="1" applyBorder="1" applyAlignment="1" applyProtection="1">
      <alignment horizontal="center" vertical="center" wrapText="1"/>
      <protection locked="0"/>
    </xf>
    <xf numFmtId="0" fontId="42" fillId="6" borderId="31" xfId="0" applyFont="1" applyFill="1" applyBorder="1" applyAlignment="1" applyProtection="1">
      <alignment horizontal="center" vertical="center" wrapText="1"/>
      <protection locked="0"/>
    </xf>
    <xf numFmtId="0" fontId="12" fillId="6" borderId="31" xfId="0" applyFont="1" applyFill="1" applyBorder="1" applyAlignment="1" applyProtection="1">
      <alignment horizontal="center" vertical="center" wrapText="1"/>
      <protection locked="0"/>
    </xf>
    <xf numFmtId="2" fontId="12" fillId="6" borderId="31" xfId="1" applyNumberFormat="1" applyFont="1" applyFill="1" applyBorder="1" applyAlignment="1">
      <alignment horizontal="center" vertical="center" wrapText="1"/>
    </xf>
    <xf numFmtId="2" fontId="12" fillId="6" borderId="59" xfId="1" applyNumberFormat="1" applyFont="1" applyFill="1" applyBorder="1" applyAlignment="1">
      <alignment horizontal="center" vertical="center" wrapText="1"/>
    </xf>
    <xf numFmtId="9" fontId="12" fillId="6" borderId="31" xfId="1" applyFont="1" applyFill="1" applyBorder="1" applyAlignment="1">
      <alignment horizontal="center" vertical="center" wrapText="1"/>
    </xf>
    <xf numFmtId="1" fontId="12" fillId="6" borderId="31" xfId="1" applyNumberFormat="1" applyFont="1" applyFill="1" applyBorder="1" applyAlignment="1">
      <alignment horizontal="center" vertical="center" wrapText="1"/>
    </xf>
    <xf numFmtId="164" fontId="23" fillId="6" borderId="43" xfId="1" applyNumberFormat="1" applyFont="1" applyFill="1" applyBorder="1" applyAlignment="1" applyProtection="1">
      <alignment horizontal="center" vertical="center" wrapText="1"/>
      <protection locked="0"/>
    </xf>
    <xf numFmtId="164" fontId="23" fillId="6" borderId="38" xfId="1" applyNumberFormat="1" applyFont="1" applyFill="1" applyBorder="1" applyAlignment="1" applyProtection="1">
      <alignment horizontal="center" vertical="center" wrapText="1"/>
      <protection locked="0"/>
    </xf>
    <xf numFmtId="164" fontId="23" fillId="6" borderId="39" xfId="1" applyNumberFormat="1" applyFont="1" applyFill="1" applyBorder="1" applyAlignment="1" applyProtection="1">
      <alignment horizontal="center" vertical="center" wrapText="1"/>
      <protection locked="0"/>
    </xf>
    <xf numFmtId="0" fontId="10" fillId="5" borderId="43" xfId="0" applyFont="1" applyFill="1" applyBorder="1" applyAlignment="1">
      <alignment horizontal="center" vertical="center"/>
    </xf>
    <xf numFmtId="0" fontId="10" fillId="5" borderId="38" xfId="0" applyFont="1" applyFill="1" applyBorder="1" applyAlignment="1">
      <alignment horizontal="center" vertical="center"/>
    </xf>
    <xf numFmtId="0" fontId="10" fillId="5" borderId="39" xfId="0" applyFont="1" applyFill="1" applyBorder="1" applyAlignment="1">
      <alignment horizontal="center" vertical="center"/>
    </xf>
    <xf numFmtId="0" fontId="10" fillId="12" borderId="44" xfId="0" applyFont="1" applyFill="1" applyBorder="1" applyAlignment="1">
      <alignment horizontal="center" vertical="center" wrapText="1"/>
    </xf>
    <xf numFmtId="9" fontId="10" fillId="12" borderId="5" xfId="1" applyFont="1" applyFill="1" applyBorder="1" applyAlignment="1">
      <alignment horizontal="center" vertical="center" wrapText="1"/>
    </xf>
    <xf numFmtId="0" fontId="10" fillId="12" borderId="5" xfId="0" applyFont="1" applyFill="1" applyBorder="1" applyAlignment="1">
      <alignment horizontal="center" vertical="center" wrapText="1"/>
    </xf>
    <xf numFmtId="0" fontId="10" fillId="12" borderId="45" xfId="0" applyFont="1" applyFill="1" applyBorder="1" applyAlignment="1">
      <alignment horizontal="center" vertical="center" wrapText="1"/>
    </xf>
    <xf numFmtId="0" fontId="10" fillId="12" borderId="8" xfId="0" applyFont="1" applyFill="1" applyBorder="1" applyAlignment="1">
      <alignment horizontal="center" vertical="center" wrapText="1"/>
    </xf>
    <xf numFmtId="9" fontId="10" fillId="12" borderId="2" xfId="1" applyFont="1" applyFill="1" applyBorder="1" applyAlignment="1">
      <alignment horizontal="center" vertical="center" wrapText="1"/>
    </xf>
    <xf numFmtId="0" fontId="10" fillId="12" borderId="2" xfId="0" applyFont="1" applyFill="1" applyBorder="1" applyAlignment="1">
      <alignment horizontal="center" vertical="center" wrapText="1"/>
    </xf>
    <xf numFmtId="0" fontId="10" fillId="12" borderId="9" xfId="0" applyFont="1" applyFill="1" applyBorder="1" applyAlignment="1">
      <alignment horizontal="center" vertical="center" wrapText="1"/>
    </xf>
    <xf numFmtId="0" fontId="10" fillId="12" borderId="41" xfId="0" applyFont="1" applyFill="1" applyBorder="1" applyAlignment="1">
      <alignment horizontal="center" vertical="center" wrapText="1"/>
    </xf>
    <xf numFmtId="9" fontId="10" fillId="12" borderId="17" xfId="1" applyFont="1" applyFill="1" applyBorder="1" applyAlignment="1">
      <alignment horizontal="center" vertical="center" wrapText="1"/>
    </xf>
    <xf numFmtId="0" fontId="10" fillId="12" borderId="17" xfId="0" applyFont="1" applyFill="1" applyBorder="1" applyAlignment="1">
      <alignment horizontal="center" vertical="center" wrapText="1"/>
    </xf>
    <xf numFmtId="0" fontId="10" fillId="12" borderId="42" xfId="0" applyFont="1" applyFill="1" applyBorder="1" applyAlignment="1">
      <alignment horizontal="center" vertical="center" wrapText="1"/>
    </xf>
    <xf numFmtId="0" fontId="10" fillId="4" borderId="40" xfId="0" applyFont="1" applyFill="1" applyBorder="1" applyAlignment="1">
      <alignment horizontal="center" vertical="center"/>
    </xf>
    <xf numFmtId="0" fontId="11" fillId="2" borderId="31" xfId="0" applyFont="1" applyFill="1" applyBorder="1" applyAlignment="1">
      <alignment horizontal="center" vertical="center"/>
    </xf>
    <xf numFmtId="0" fontId="17" fillId="0" borderId="24" xfId="2" applyFont="1" applyBorder="1" applyAlignment="1">
      <alignment horizontal="center" vertical="center" wrapText="1"/>
    </xf>
    <xf numFmtId="0" fontId="17" fillId="0" borderId="0" xfId="2" applyFont="1" applyAlignment="1">
      <alignment horizontal="center" vertical="center" wrapText="1"/>
    </xf>
    <xf numFmtId="0" fontId="17" fillId="0" borderId="18" xfId="2" applyFont="1" applyBorder="1" applyAlignment="1">
      <alignment horizontal="center" vertical="center" wrapText="1"/>
    </xf>
    <xf numFmtId="0" fontId="18" fillId="0" borderId="0" xfId="2" applyFont="1" applyAlignment="1">
      <alignment horizontal="center" vertical="center"/>
    </xf>
    <xf numFmtId="0" fontId="33" fillId="0" borderId="0" xfId="3" applyFont="1" applyBorder="1" applyAlignment="1">
      <alignment horizontal="center" vertical="center"/>
    </xf>
    <xf numFmtId="0" fontId="41" fillId="0" borderId="0" xfId="0" applyFont="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0" fillId="0" borderId="10" xfId="0" applyFont="1" applyBorder="1" applyAlignment="1">
      <alignment horizontal="left" vertical="center" wrapText="1"/>
    </xf>
    <xf numFmtId="0" fontId="10" fillId="0" borderId="16" xfId="0" applyFont="1" applyBorder="1" applyAlignment="1">
      <alignment horizontal="left" vertical="center" wrapText="1"/>
    </xf>
    <xf numFmtId="0" fontId="7" fillId="2" borderId="3" xfId="0" applyFont="1" applyFill="1" applyBorder="1" applyAlignment="1">
      <alignment horizontal="left" vertical="center" indent="1"/>
    </xf>
    <xf numFmtId="0" fontId="7" fillId="2" borderId="11" xfId="0" applyFont="1" applyFill="1" applyBorder="1" applyAlignment="1">
      <alignment horizontal="left" vertical="center" indent="1"/>
    </xf>
    <xf numFmtId="0" fontId="7" fillId="2" borderId="13" xfId="0" applyFont="1" applyFill="1" applyBorder="1" applyAlignment="1">
      <alignment horizontal="left" vertical="center" indent="1"/>
    </xf>
    <xf numFmtId="0" fontId="0" fillId="5" borderId="29" xfId="0" applyFill="1" applyBorder="1" applyAlignment="1">
      <alignment horizontal="left" vertical="center" wrapText="1"/>
    </xf>
    <xf numFmtId="0" fontId="0" fillId="5" borderId="29" xfId="0" applyFill="1" applyBorder="1" applyAlignment="1">
      <alignment horizontal="left" vertical="center"/>
    </xf>
    <xf numFmtId="0" fontId="0" fillId="5" borderId="59" xfId="0" applyFill="1" applyBorder="1" applyAlignment="1">
      <alignment horizontal="left" vertical="center" wrapText="1"/>
    </xf>
    <xf numFmtId="0" fontId="0" fillId="5" borderId="30" xfId="0" applyFill="1" applyBorder="1" applyAlignment="1">
      <alignment horizontal="left" vertical="center" wrapText="1"/>
    </xf>
    <xf numFmtId="0" fontId="0" fillId="5" borderId="1" xfId="0" applyFill="1" applyBorder="1" applyAlignment="1">
      <alignment horizontal="left" vertical="center" wrapText="1"/>
    </xf>
    <xf numFmtId="0" fontId="2" fillId="2" borderId="11" xfId="0" applyFont="1" applyFill="1" applyBorder="1" applyAlignment="1">
      <alignment horizontal="center" vertical="center"/>
    </xf>
    <xf numFmtId="0" fontId="2" fillId="2" borderId="13" xfId="0" applyFont="1" applyFill="1" applyBorder="1" applyAlignment="1">
      <alignment horizontal="center" vertical="center"/>
    </xf>
    <xf numFmtId="0" fontId="20" fillId="5" borderId="59" xfId="0" applyFont="1" applyFill="1" applyBorder="1" applyAlignment="1">
      <alignment horizontal="left" vertical="center" wrapText="1"/>
    </xf>
    <xf numFmtId="0" fontId="20" fillId="5" borderId="29" xfId="0" applyFont="1" applyFill="1" applyBorder="1" applyAlignment="1">
      <alignment horizontal="left" vertical="center" wrapText="1"/>
    </xf>
    <xf numFmtId="0" fontId="20" fillId="5" borderId="30" xfId="0" applyFont="1" applyFill="1" applyBorder="1" applyAlignment="1">
      <alignment horizontal="left" vertical="center" wrapText="1"/>
    </xf>
    <xf numFmtId="0" fontId="0" fillId="5" borderId="30" xfId="0" applyFill="1" applyBorder="1" applyAlignment="1">
      <alignment horizontal="left" vertical="center"/>
    </xf>
    <xf numFmtId="0" fontId="14" fillId="2" borderId="3" xfId="0" applyFont="1" applyFill="1" applyBorder="1" applyAlignment="1">
      <alignment horizontal="center" vertical="center"/>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14"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15" xfId="0" applyFont="1" applyFill="1" applyBorder="1" applyAlignment="1">
      <alignment horizontal="center" vertical="center"/>
    </xf>
    <xf numFmtId="0" fontId="14" fillId="2" borderId="16" xfId="0" applyFont="1" applyFill="1" applyBorder="1" applyAlignment="1">
      <alignment horizontal="center" vertical="center"/>
    </xf>
    <xf numFmtId="0" fontId="25" fillId="2" borderId="6" xfId="0" applyFont="1" applyFill="1" applyBorder="1" applyAlignment="1" applyProtection="1">
      <alignment horizontal="center" vertical="center" wrapText="1"/>
      <protection locked="0"/>
    </xf>
    <xf numFmtId="0" fontId="25" fillId="2" borderId="19" xfId="0" applyFont="1" applyFill="1" applyBorder="1" applyAlignment="1" applyProtection="1">
      <alignment horizontal="center" vertical="center" wrapText="1"/>
      <protection locked="0"/>
    </xf>
    <xf numFmtId="0" fontId="25" fillId="2" borderId="7" xfId="0" applyFont="1" applyFill="1" applyBorder="1" applyAlignment="1" applyProtection="1">
      <alignment horizontal="center" vertical="center" wrapText="1"/>
      <protection locked="0"/>
    </xf>
    <xf numFmtId="0" fontId="14" fillId="2" borderId="0" xfId="0" applyFont="1" applyFill="1" applyAlignment="1" applyProtection="1">
      <alignment horizontal="center" vertical="center" wrapText="1"/>
      <protection locked="0"/>
    </xf>
    <xf numFmtId="0" fontId="14" fillId="2" borderId="4" xfId="0" applyFont="1" applyFill="1" applyBorder="1" applyAlignment="1" applyProtection="1">
      <alignment horizontal="center" vertical="center" wrapText="1"/>
      <protection locked="0"/>
    </xf>
    <xf numFmtId="0" fontId="0" fillId="2" borderId="0" xfId="0" applyFill="1" applyAlignment="1">
      <alignment horizontal="center" vertical="center"/>
    </xf>
    <xf numFmtId="0" fontId="11" fillId="2" borderId="3"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1" fillId="2" borderId="13"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0" fillId="0" borderId="6" xfId="0" applyBorder="1" applyAlignment="1">
      <alignment horizontal="left" vertical="center" wrapText="1"/>
    </xf>
    <xf numFmtId="0" fontId="0" fillId="0" borderId="19" xfId="0" applyBorder="1" applyAlignment="1">
      <alignment horizontal="left" vertical="center" wrapText="1"/>
    </xf>
    <xf numFmtId="0" fontId="0" fillId="0" borderId="11" xfId="0" applyBorder="1" applyAlignment="1">
      <alignment horizontal="left" vertical="center" wrapText="1"/>
    </xf>
    <xf numFmtId="0" fontId="0" fillId="0" borderId="13" xfId="0" applyBorder="1" applyAlignment="1">
      <alignment horizontal="left" vertical="center" wrapText="1"/>
    </xf>
    <xf numFmtId="0" fontId="14" fillId="2" borderId="11" xfId="0" applyFont="1" applyFill="1" applyBorder="1" applyAlignment="1" applyProtection="1">
      <alignment horizontal="center" vertical="center" wrapText="1"/>
      <protection locked="0"/>
    </xf>
    <xf numFmtId="0" fontId="0" fillId="0" borderId="14" xfId="0" applyBorder="1" applyAlignment="1">
      <alignment horizontal="left" vertical="center" wrapText="1"/>
    </xf>
    <xf numFmtId="0" fontId="0" fillId="0" borderId="0" xfId="0" applyAlignment="1">
      <alignment horizontal="left" vertical="center" wrapText="1"/>
    </xf>
    <xf numFmtId="0" fontId="0" fillId="0" borderId="4" xfId="0" applyBorder="1" applyAlignment="1">
      <alignment horizontal="left" vertical="center" wrapText="1"/>
    </xf>
    <xf numFmtId="0" fontId="25" fillId="2" borderId="6" xfId="0" applyFont="1" applyFill="1" applyBorder="1" applyAlignment="1" applyProtection="1">
      <alignment horizontal="left" vertical="center" wrapText="1" indent="1"/>
      <protection locked="0"/>
    </xf>
    <xf numFmtId="0" fontId="25" fillId="2" borderId="19" xfId="0" applyFont="1" applyFill="1" applyBorder="1" applyAlignment="1" applyProtection="1">
      <alignment horizontal="left" vertical="center" wrapText="1" indent="1"/>
      <protection locked="0"/>
    </xf>
    <xf numFmtId="0" fontId="25" fillId="2" borderId="7" xfId="0" applyFont="1" applyFill="1" applyBorder="1" applyAlignment="1" applyProtection="1">
      <alignment horizontal="left" vertical="center" wrapText="1" indent="1"/>
      <protection locked="0"/>
    </xf>
    <xf numFmtId="0" fontId="22" fillId="3" borderId="19" xfId="0" applyFont="1" applyFill="1" applyBorder="1" applyAlignment="1" applyProtection="1">
      <alignment horizontal="left" vertical="center" wrapText="1" indent="1"/>
      <protection locked="0"/>
    </xf>
    <xf numFmtId="0" fontId="22" fillId="3" borderId="7" xfId="0" applyFont="1" applyFill="1" applyBorder="1" applyAlignment="1" applyProtection="1">
      <alignment horizontal="left" vertical="center" wrapText="1" indent="1"/>
      <protection locked="0"/>
    </xf>
    <xf numFmtId="9" fontId="11" fillId="2" borderId="3" xfId="1" applyFont="1" applyFill="1" applyBorder="1" applyAlignment="1">
      <alignment horizontal="center" vertical="center" wrapText="1"/>
    </xf>
    <xf numFmtId="9" fontId="11" fillId="2" borderId="11" xfId="1" applyFont="1" applyFill="1" applyBorder="1" applyAlignment="1">
      <alignment horizontal="center" vertical="center" wrapText="1"/>
    </xf>
    <xf numFmtId="9" fontId="11" fillId="2" borderId="13" xfId="1"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7" xfId="0" applyFont="1" applyFill="1" applyBorder="1" applyAlignment="1">
      <alignment horizontal="center" vertical="center"/>
    </xf>
    <xf numFmtId="0" fontId="22" fillId="3" borderId="19" xfId="0" applyFont="1" applyFill="1" applyBorder="1" applyAlignment="1" applyProtection="1">
      <alignment vertical="center" wrapText="1"/>
      <protection locked="0"/>
    </xf>
    <xf numFmtId="0" fontId="22" fillId="3" borderId="7" xfId="0" applyFont="1" applyFill="1" applyBorder="1" applyAlignment="1" applyProtection="1">
      <alignment vertical="center" wrapText="1"/>
      <protection locked="0"/>
    </xf>
    <xf numFmtId="0" fontId="25" fillId="2" borderId="10" xfId="0" applyFont="1" applyFill="1" applyBorder="1" applyAlignment="1" applyProtection="1">
      <alignment horizontal="left" vertical="center" wrapText="1" indent="1"/>
      <protection locked="0"/>
    </xf>
    <xf numFmtId="0" fontId="11" fillId="2" borderId="3"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22" fillId="3" borderId="19" xfId="0" applyFont="1" applyFill="1" applyBorder="1" applyAlignment="1">
      <alignment vertical="center" wrapText="1"/>
    </xf>
    <xf numFmtId="0" fontId="22" fillId="3" borderId="7" xfId="0" applyFont="1" applyFill="1" applyBorder="1" applyAlignment="1">
      <alignment vertical="center" wrapText="1"/>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6" fillId="2" borderId="3"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2" fillId="2" borderId="6"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2" fillId="3" borderId="19" xfId="0" applyFont="1" applyFill="1" applyBorder="1" applyAlignment="1" applyProtection="1">
      <alignment horizontal="left" vertical="center" wrapText="1"/>
      <protection locked="0"/>
    </xf>
    <xf numFmtId="0" fontId="22" fillId="3" borderId="7" xfId="0" applyFont="1" applyFill="1" applyBorder="1" applyAlignment="1" applyProtection="1">
      <alignment horizontal="left" vertical="center" wrapText="1"/>
      <protection locked="0"/>
    </xf>
  </cellXfs>
  <cellStyles count="5">
    <cellStyle name="Comma" xfId="4" builtinId="3"/>
    <cellStyle name="Hyperlink 2" xfId="3" xr:uid="{CCE7B3EB-E473-4B23-9B65-01516CF067BF}"/>
    <cellStyle name="Normal" xfId="0" builtinId="0"/>
    <cellStyle name="Normal 2" xfId="2" xr:uid="{F6EC2473-9F15-48BC-8228-275FE1843D22}"/>
    <cellStyle name="Percent" xfId="1" builtinId="5"/>
  </cellStyles>
  <dxfs count="34">
    <dxf>
      <fill>
        <patternFill>
          <bgColor theme="0"/>
        </patternFill>
      </fill>
    </dxf>
    <dxf>
      <fill>
        <patternFill>
          <bgColor theme="1"/>
        </patternFill>
      </fill>
    </dxf>
    <dxf>
      <fill>
        <patternFill>
          <bgColor theme="1"/>
        </patternFill>
      </fill>
    </dxf>
    <dxf>
      <fill>
        <patternFill>
          <bgColor theme="1"/>
        </patternFill>
      </fill>
    </dxf>
    <dxf>
      <fill>
        <patternFill>
          <bgColor rgb="FFFF0000"/>
        </patternFill>
      </fill>
    </dxf>
    <dxf>
      <font>
        <b val="0"/>
        <i val="0"/>
        <strike val="0"/>
        <condense val="0"/>
        <extend val="0"/>
        <outline val="0"/>
        <shadow val="0"/>
        <u val="none"/>
        <vertAlign val="baseline"/>
        <sz val="12"/>
        <color rgb="FF000000"/>
        <name val="Calibri"/>
        <family val="2"/>
        <scheme val="none"/>
      </font>
      <numFmt numFmtId="164" formatCode="0.0%"/>
      <fill>
        <patternFill patternType="none">
          <fgColor indexed="64"/>
          <bgColor indexed="65"/>
        </patternFill>
      </fill>
      <alignment horizontal="center" vertical="center" textRotation="0" wrapText="1" indent="0" justifyLastLine="0" shrinkToFit="0" readingOrder="0"/>
      <border diagonalUp="0" diagonalDown="0">
        <left/>
        <right/>
        <top style="thin">
          <color indexed="64"/>
        </top>
        <bottom style="thin">
          <color indexed="64"/>
        </bottom>
        <vertical/>
      </border>
      <protection locked="0"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center" vertical="center"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4"/>
        <color theme="0"/>
        <name val="Calibri"/>
        <family val="2"/>
        <scheme val="minor"/>
      </font>
      <fill>
        <patternFill patternType="solid">
          <fgColor indexed="64"/>
          <bgColor rgb="FF002060"/>
        </patternFill>
      </fill>
      <alignment horizontal="center" vertical="center" textRotation="0" wrapText="1" indent="0" justifyLastLine="0" shrinkToFit="0" readingOrder="0"/>
      <border diagonalUp="0" diagonalDown="0">
        <left/>
        <right/>
        <top/>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Calibri"/>
        <family val="2"/>
        <scheme val="none"/>
      </font>
      <fill>
        <patternFill patternType="solid">
          <fgColor indexed="64"/>
          <bgColor theme="7" tint="0.59999389629810485"/>
        </patternFill>
      </fill>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14"/>
        <color theme="0"/>
        <name val="Calibri"/>
        <family val="2"/>
        <scheme val="minor"/>
      </font>
      <fill>
        <patternFill patternType="solid">
          <fgColor indexed="64"/>
          <bgColor rgb="FF002060"/>
        </patternFill>
      </fill>
      <alignment horizontal="center" vertical="center" textRotation="0" wrapText="1" indent="0" justifyLastLine="0" shrinkToFit="0" readingOrder="0"/>
      <border diagonalUp="0" diagonalDown="0">
        <left/>
        <right/>
        <top/>
        <bottom/>
        <vertical/>
        <horizontal/>
      </border>
      <protection locked="0" hidden="0"/>
    </dxf>
    <dxf>
      <font>
        <b/>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theme="1"/>
        <name val="Calibri"/>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theme="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theme="1"/>
        <name val="Calibri"/>
        <family val="2"/>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rgb="FF000000"/>
        <name val="Calibri"/>
        <family val="2"/>
        <scheme val="minor"/>
      </font>
      <fill>
        <patternFill patternType="solid">
          <fgColor rgb="FF000000"/>
          <bgColor rgb="FFFFFFFF"/>
        </patternFill>
      </fill>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12"/>
        <color theme="1"/>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left/>
        <right/>
        <top/>
        <bottom/>
        <vertical/>
        <horizontal/>
      </border>
    </dxf>
    <dxf>
      <font>
        <b val="0"/>
        <i val="0"/>
        <strike val="0"/>
        <condense val="0"/>
        <extend val="0"/>
        <outline val="0"/>
        <shadow val="0"/>
        <u val="none"/>
        <vertAlign val="baseline"/>
        <sz val="12"/>
        <color auto="1"/>
        <name val="Calibri"/>
        <family val="2"/>
        <scheme val="minor"/>
      </font>
      <numFmt numFmtId="164" formatCode="0.0%"/>
      <fill>
        <patternFill patternType="solid">
          <fgColor indexed="64"/>
          <bgColor theme="7" tint="0.59999389629810485"/>
        </patternFill>
      </fill>
      <alignment horizontal="center"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0" formatCode="General"/>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14"/>
        <color theme="0"/>
        <name val="Calibri"/>
        <family val="2"/>
        <scheme val="minor"/>
      </font>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FF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a:t>Model Estimate vs. Group Average</a:t>
            </a:r>
          </a:p>
        </c:rich>
      </c:tx>
      <c:layout>
        <c:manualLayout>
          <c:xMode val="edge"/>
          <c:yMode val="edge"/>
          <c:x val="0.2404299046528082"/>
          <c:y val="1.5698792345739457E-3"/>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222709312820118"/>
          <c:y val="0.12009378825669328"/>
          <c:w val="0.83541987987464206"/>
          <c:h val="0.73303402944396379"/>
        </c:manualLayout>
      </c:layout>
      <c:scatterChart>
        <c:scatterStyle val="lineMarker"/>
        <c:varyColors val="0"/>
        <c:ser>
          <c:idx val="0"/>
          <c:order val="0"/>
          <c:spPr>
            <a:ln w="25400" cap="rnd">
              <a:noFill/>
              <a:round/>
            </a:ln>
            <a:effectLst/>
          </c:spPr>
          <c:marker>
            <c:symbol val="circle"/>
            <c:size val="4"/>
            <c:spPr>
              <a:solidFill>
                <a:schemeClr val="accent2"/>
              </a:solidFill>
              <a:ln w="9525">
                <a:noFill/>
              </a:ln>
              <a:effectLst/>
            </c:spPr>
          </c:marker>
          <c:xVal>
            <c:numRef>
              <c:f>Regression!$F$15:$F$214</c:f>
              <c:numCache>
                <c:formatCode>0.00</c:formatCode>
                <c:ptCount val="200"/>
                <c:pt idx="0">
                  <c:v>0.72499999999999998</c:v>
                </c:pt>
                <c:pt idx="1">
                  <c:v>0.214</c:v>
                </c:pt>
                <c:pt idx="2">
                  <c:v>0.38300000000000001</c:v>
                </c:pt>
                <c:pt idx="3">
                  <c:v>0.26500000000000001</c:v>
                </c:pt>
                <c:pt idx="4">
                  <c:v>0.628</c:v>
                </c:pt>
                <c:pt idx="5">
                  <c:v>0.69</c:v>
                </c:pt>
                <c:pt idx="6">
                  <c:v>0.62</c:v>
                </c:pt>
                <c:pt idx="7">
                  <c:v>0.13500000000000001</c:v>
                </c:pt>
                <c:pt idx="8">
                  <c:v>0.27600000000000002</c:v>
                </c:pt>
                <c:pt idx="9">
                  <c:v>0.47899999999999998</c:v>
                </c:pt>
                <c:pt idx="10">
                  <c:v>0.54200000000000004</c:v>
                </c:pt>
                <c:pt idx="11">
                  <c:v>5.2999999999999999E-2</c:v>
                </c:pt>
                <c:pt idx="12">
                  <c:v>0.19600000000000001</c:v>
                </c:pt>
                <c:pt idx="13">
                  <c:v>0.47299999999999998</c:v>
                </c:pt>
                <c:pt idx="14">
                  <c:v>0.48499999999999999</c:v>
                </c:pt>
                <c:pt idx="15">
                  <c:v>0.35699999999999998</c:v>
                </c:pt>
                <c:pt idx="16">
                  <c:v>0.59199999999999997</c:v>
                </c:pt>
                <c:pt idx="17">
                  <c:v>0.115</c:v>
                </c:pt>
                <c:pt idx="18">
                  <c:v>0.58399999999999996</c:v>
                </c:pt>
                <c:pt idx="19">
                  <c:v>0.58199999999999996</c:v>
                </c:pt>
                <c:pt idx="20">
                  <c:v>0.34399999999999997</c:v>
                </c:pt>
                <c:pt idx="21">
                  <c:v>0.50700000000000001</c:v>
                </c:pt>
                <c:pt idx="22">
                  <c:v>0.67200000000000004</c:v>
                </c:pt>
                <c:pt idx="23">
                  <c:v>0.60899999999999999</c:v>
                </c:pt>
                <c:pt idx="24">
                  <c:v>0.251</c:v>
                </c:pt>
                <c:pt idx="25">
                  <c:v>0.45800000000000002</c:v>
                </c:pt>
                <c:pt idx="26">
                  <c:v>0.66800000000000004</c:v>
                </c:pt>
                <c:pt idx="27">
                  <c:v>0.51</c:v>
                </c:pt>
                <c:pt idx="28">
                  <c:v>0.222</c:v>
                </c:pt>
                <c:pt idx="29">
                  <c:v>0.60699999999999998</c:v>
                </c:pt>
                <c:pt idx="30">
                  <c:v>0.17399999999999999</c:v>
                </c:pt>
                <c:pt idx="31">
                  <c:v>0.67600000000000005</c:v>
                </c:pt>
                <c:pt idx="32">
                  <c:v>0.24</c:v>
                </c:pt>
                <c:pt idx="33">
                  <c:v>0.27400000000000002</c:v>
                </c:pt>
                <c:pt idx="34">
                  <c:v>0.105</c:v>
                </c:pt>
                <c:pt idx="35">
                  <c:v>0.221</c:v>
                </c:pt>
                <c:pt idx="36">
                  <c:v>0.52600000000000002</c:v>
                </c:pt>
                <c:pt idx="37">
                  <c:v>0.64200000000000002</c:v>
                </c:pt>
                <c:pt idx="38">
                  <c:v>0.54100000000000004</c:v>
                </c:pt>
                <c:pt idx="39">
                  <c:v>0.46300000000000002</c:v>
                </c:pt>
                <c:pt idx="40">
                  <c:v>0.41899999999999998</c:v>
                </c:pt>
                <c:pt idx="41">
                  <c:v>0.17399999999999999</c:v>
                </c:pt>
                <c:pt idx="42">
                  <c:v>0.34599999999999997</c:v>
                </c:pt>
                <c:pt idx="43">
                  <c:v>5.8999999999999997E-2</c:v>
                </c:pt>
                <c:pt idx="44">
                  <c:v>0.72699999999999998</c:v>
                </c:pt>
                <c:pt idx="45">
                  <c:v>0.41</c:v>
                </c:pt>
                <c:pt idx="46">
                  <c:v>0.73699999999999999</c:v>
                </c:pt>
                <c:pt idx="47">
                  <c:v>0.29499999999999998</c:v>
                </c:pt>
                <c:pt idx="48">
                  <c:v>0.14799999999999999</c:v>
                </c:pt>
                <c:pt idx="49">
                  <c:v>0.33600000000000002</c:v>
                </c:pt>
                <c:pt idx="50">
                  <c:v>0.25800000000000001</c:v>
                </c:pt>
                <c:pt idx="51">
                  <c:v>0.61599999999999999</c:v>
                </c:pt>
                <c:pt idx="52">
                  <c:v>0.156</c:v>
                </c:pt>
                <c:pt idx="53">
                  <c:v>0.42199999999999999</c:v>
                </c:pt>
                <c:pt idx="54">
                  <c:v>0.56299999999999994</c:v>
                </c:pt>
                <c:pt idx="55">
                  <c:v>6.8000000000000005E-2</c:v>
                </c:pt>
                <c:pt idx="56">
                  <c:v>0.48799999999999999</c:v>
                </c:pt>
                <c:pt idx="57">
                  <c:v>0.32700000000000001</c:v>
                </c:pt>
                <c:pt idx="58">
                  <c:v>0.50900000000000001</c:v>
                </c:pt>
                <c:pt idx="59">
                  <c:v>0.56499999999999995</c:v>
                </c:pt>
                <c:pt idx="60">
                  <c:v>0.47699999999999998</c:v>
                </c:pt>
                <c:pt idx="61">
                  <c:v>0.32400000000000001</c:v>
                </c:pt>
                <c:pt idx="62">
                  <c:v>0.157</c:v>
                </c:pt>
                <c:pt idx="63">
                  <c:v>0.47499999999999998</c:v>
                </c:pt>
                <c:pt idx="64">
                  <c:v>0.379</c:v>
                </c:pt>
                <c:pt idx="65">
                  <c:v>7.0999999999999994E-2</c:v>
                </c:pt>
                <c:pt idx="66">
                  <c:v>0.35199999999999998</c:v>
                </c:pt>
                <c:pt idx="67">
                  <c:v>0.113</c:v>
                </c:pt>
                <c:pt idx="68">
                  <c:v>0.46200000000000002</c:v>
                </c:pt>
                <c:pt idx="69">
                  <c:v>0.13100000000000001</c:v>
                </c:pt>
                <c:pt idx="70">
                  <c:v>0.23</c:v>
                </c:pt>
                <c:pt idx="71">
                  <c:v>0.245</c:v>
                </c:pt>
                <c:pt idx="72">
                  <c:v>0.48599999999999999</c:v>
                </c:pt>
                <c:pt idx="73">
                  <c:v>3.6999999999999998E-2</c:v>
                </c:pt>
                <c:pt idx="74">
                  <c:v>0.14000000000000001</c:v>
                </c:pt>
                <c:pt idx="75">
                  <c:v>0.253</c:v>
                </c:pt>
                <c:pt idx="76">
                  <c:v>0.26700000000000002</c:v>
                </c:pt>
                <c:pt idx="77">
                  <c:v>0.76</c:v>
                </c:pt>
                <c:pt idx="78">
                  <c:v>0.14000000000000001</c:v>
                </c:pt>
                <c:pt idx="79">
                  <c:v>0.59699999999999998</c:v>
                </c:pt>
                <c:pt idx="80">
                  <c:v>3.3000000000000002E-2</c:v>
                </c:pt>
                <c:pt idx="81">
                  <c:v>0.29599999999999999</c:v>
                </c:pt>
                <c:pt idx="82">
                  <c:v>0.60099999999999998</c:v>
                </c:pt>
                <c:pt idx="83">
                  <c:v>0.77800000000000002</c:v>
                </c:pt>
                <c:pt idx="84">
                  <c:v>0.38100000000000001</c:v>
                </c:pt>
                <c:pt idx="85">
                  <c:v>0.49399999999999999</c:v>
                </c:pt>
                <c:pt idx="86">
                  <c:v>0.47299999999999998</c:v>
                </c:pt>
                <c:pt idx="87">
                  <c:v>0.40100000000000002</c:v>
                </c:pt>
                <c:pt idx="88">
                  <c:v>0.35899999999999999</c:v>
                </c:pt>
                <c:pt idx="89">
                  <c:v>0.15</c:v>
                </c:pt>
                <c:pt idx="90">
                  <c:v>0.49099999999999999</c:v>
                </c:pt>
                <c:pt idx="91">
                  <c:v>0.52800000000000002</c:v>
                </c:pt>
                <c:pt idx="92">
                  <c:v>0.111</c:v>
                </c:pt>
                <c:pt idx="93">
                  <c:v>0.46100000000000002</c:v>
                </c:pt>
                <c:pt idx="94">
                  <c:v>0.33</c:v>
                </c:pt>
                <c:pt idx="95">
                  <c:v>0.33700000000000002</c:v>
                </c:pt>
                <c:pt idx="96">
                  <c:v>0.34200000000000003</c:v>
                </c:pt>
                <c:pt idx="97">
                  <c:v>0.42799999999999999</c:v>
                </c:pt>
                <c:pt idx="98">
                  <c:v>0.66600000000000004</c:v>
                </c:pt>
                <c:pt idx="99">
                  <c:v>0.59399999999999997</c:v>
                </c:pt>
                <c:pt idx="100">
                  <c:v>0.33600000000000002</c:v>
                </c:pt>
                <c:pt idx="101">
                  <c:v>0.17299999999999999</c:v>
                </c:pt>
                <c:pt idx="102">
                  <c:v>0.40300000000000002</c:v>
                </c:pt>
                <c:pt idx="103">
                  <c:v>0.254</c:v>
                </c:pt>
                <c:pt idx="104">
                  <c:v>0.109</c:v>
                </c:pt>
                <c:pt idx="105">
                  <c:v>0.39900000000000002</c:v>
                </c:pt>
                <c:pt idx="106">
                  <c:v>0.375</c:v>
                </c:pt>
                <c:pt idx="107">
                  <c:v>0.59499999999999997</c:v>
                </c:pt>
                <c:pt idx="108">
                  <c:v>0.37</c:v>
                </c:pt>
                <c:pt idx="109">
                  <c:v>0.63200000000000001</c:v>
                </c:pt>
                <c:pt idx="110">
                  <c:v>0.57199999999999995</c:v>
                </c:pt>
                <c:pt idx="111">
                  <c:v>0.74199999999999999</c:v>
                </c:pt>
                <c:pt idx="112">
                  <c:v>0.123</c:v>
                </c:pt>
                <c:pt idx="113">
                  <c:v>0.13500000000000001</c:v>
                </c:pt>
                <c:pt idx="114">
                  <c:v>0.32200000000000001</c:v>
                </c:pt>
                <c:pt idx="115">
                  <c:v>0.04</c:v>
                </c:pt>
                <c:pt idx="116">
                  <c:v>0.115</c:v>
                </c:pt>
                <c:pt idx="117">
                  <c:v>0.38300000000000001</c:v>
                </c:pt>
                <c:pt idx="118">
                  <c:v>0.434</c:v>
                </c:pt>
                <c:pt idx="119">
                  <c:v>0.371</c:v>
                </c:pt>
                <c:pt idx="120">
                  <c:v>0.19</c:v>
                </c:pt>
                <c:pt idx="121">
                  <c:v>7.3999999999999996E-2</c:v>
                </c:pt>
                <c:pt idx="122">
                  <c:v>0.40300000000000002</c:v>
                </c:pt>
                <c:pt idx="123">
                  <c:v>0.52300000000000002</c:v>
                </c:pt>
                <c:pt idx="124">
                  <c:v>0.35899999999999999</c:v>
                </c:pt>
                <c:pt idx="125">
                  <c:v>0.29099999999999998</c:v>
                </c:pt>
                <c:pt idx="126">
                  <c:v>0.1</c:v>
                </c:pt>
                <c:pt idx="127">
                  <c:v>2.1999999999999999E-2</c:v>
                </c:pt>
                <c:pt idx="128">
                  <c:v>0.68500000000000005</c:v>
                </c:pt>
                <c:pt idx="129">
                  <c:v>0.40100000000000002</c:v>
                </c:pt>
                <c:pt idx="130">
                  <c:v>0.60699999999999998</c:v>
                </c:pt>
                <c:pt idx="131">
                  <c:v>0.59399999999999997</c:v>
                </c:pt>
                <c:pt idx="132">
                  <c:v>0.8</c:v>
                </c:pt>
                <c:pt idx="133">
                  <c:v>0.60899999999999999</c:v>
                </c:pt>
                <c:pt idx="134">
                  <c:v>0.29199999999999998</c:v>
                </c:pt>
                <c:pt idx="135">
                  <c:v>0.39900000000000002</c:v>
                </c:pt>
                <c:pt idx="136">
                  <c:v>0.24099999999999999</c:v>
                </c:pt>
                <c:pt idx="137">
                  <c:v>0.41399999999999998</c:v>
                </c:pt>
                <c:pt idx="138">
                  <c:v>0.63800000000000001</c:v>
                </c:pt>
                <c:pt idx="139">
                  <c:v>0.157</c:v>
                </c:pt>
                <c:pt idx="140">
                  <c:v>0.10299999999999999</c:v>
                </c:pt>
                <c:pt idx="141">
                  <c:v>0.56599999999999995</c:v>
                </c:pt>
                <c:pt idx="142">
                  <c:v>0.439</c:v>
                </c:pt>
                <c:pt idx="143">
                  <c:v>0.65500000000000003</c:v>
                </c:pt>
                <c:pt idx="144">
                  <c:v>0.42</c:v>
                </c:pt>
                <c:pt idx="145">
                  <c:v>0.41399999999999998</c:v>
                </c:pt>
                <c:pt idx="146">
                  <c:v>0.107</c:v>
                </c:pt>
                <c:pt idx="147">
                  <c:v>0.46300000000000002</c:v>
                </c:pt>
                <c:pt idx="148">
                  <c:v>0.36199999999999999</c:v>
                </c:pt>
                <c:pt idx="149">
                  <c:v>0.66600000000000004</c:v>
                </c:pt>
                <c:pt idx="150">
                  <c:v>0.126</c:v>
                </c:pt>
                <c:pt idx="151">
                  <c:v>0.49199999999999999</c:v>
                </c:pt>
                <c:pt idx="152">
                  <c:v>0.48299999999999998</c:v>
                </c:pt>
                <c:pt idx="153">
                  <c:v>0.51300000000000001</c:v>
                </c:pt>
                <c:pt idx="154">
                  <c:v>7.1999999999999995E-2</c:v>
                </c:pt>
                <c:pt idx="155">
                  <c:v>0.44800000000000001</c:v>
                </c:pt>
                <c:pt idx="156">
                  <c:v>0.54600000000000004</c:v>
                </c:pt>
                <c:pt idx="157">
                  <c:v>0.34200000000000003</c:v>
                </c:pt>
                <c:pt idx="158">
                  <c:v>0.29599999999999999</c:v>
                </c:pt>
                <c:pt idx="159">
                  <c:v>0.14499999999999999</c:v>
                </c:pt>
                <c:pt idx="160">
                  <c:v>0.73</c:v>
                </c:pt>
                <c:pt idx="161">
                  <c:v>0.36899999999999999</c:v>
                </c:pt>
                <c:pt idx="162">
                  <c:v>0.39400000000000002</c:v>
                </c:pt>
                <c:pt idx="163">
                  <c:v>0.17299999999999999</c:v>
                </c:pt>
                <c:pt idx="164">
                  <c:v>0.39800000000000002</c:v>
                </c:pt>
                <c:pt idx="165">
                  <c:v>5.7000000000000002E-2</c:v>
                </c:pt>
                <c:pt idx="166">
                  <c:v>0.56799999999999995</c:v>
                </c:pt>
                <c:pt idx="167">
                  <c:v>0.42</c:v>
                </c:pt>
                <c:pt idx="168">
                  <c:v>0.64500000000000002</c:v>
                </c:pt>
                <c:pt idx="169">
                  <c:v>0.23699999999999999</c:v>
                </c:pt>
                <c:pt idx="170">
                  <c:v>0.65900000000000003</c:v>
                </c:pt>
                <c:pt idx="171">
                  <c:v>0.66800000000000004</c:v>
                </c:pt>
                <c:pt idx="172">
                  <c:v>0.439</c:v>
                </c:pt>
                <c:pt idx="173">
                  <c:v>0.54400000000000004</c:v>
                </c:pt>
                <c:pt idx="174">
                  <c:v>0.27200000000000002</c:v>
                </c:pt>
                <c:pt idx="175">
                  <c:v>0.68100000000000005</c:v>
                </c:pt>
                <c:pt idx="176">
                  <c:v>0.19800000000000001</c:v>
                </c:pt>
                <c:pt idx="177">
                  <c:v>0.53700000000000003</c:v>
                </c:pt>
                <c:pt idx="178">
                  <c:v>7.1999999999999995E-2</c:v>
                </c:pt>
                <c:pt idx="179">
                  <c:v>0.435</c:v>
                </c:pt>
                <c:pt idx="180">
                  <c:v>0.30299999999999999</c:v>
                </c:pt>
                <c:pt idx="181">
                  <c:v>0.70099999999999996</c:v>
                </c:pt>
                <c:pt idx="182">
                  <c:v>0.10199999999999999</c:v>
                </c:pt>
                <c:pt idx="183">
                  <c:v>9.6000000000000002E-2</c:v>
                </c:pt>
                <c:pt idx="184">
                  <c:v>0.245</c:v>
                </c:pt>
                <c:pt idx="185">
                  <c:v>0.23200000000000001</c:v>
                </c:pt>
                <c:pt idx="186">
                  <c:v>0.434</c:v>
                </c:pt>
                <c:pt idx="187">
                  <c:v>0.36199999999999999</c:v>
                </c:pt>
                <c:pt idx="188">
                  <c:v>0.29599999999999999</c:v>
                </c:pt>
                <c:pt idx="189">
                  <c:v>0.34799999999999998</c:v>
                </c:pt>
                <c:pt idx="190">
                  <c:v>0.626</c:v>
                </c:pt>
                <c:pt idx="191">
                  <c:v>6.2E-2</c:v>
                </c:pt>
                <c:pt idx="192">
                  <c:v>0.28100000000000003</c:v>
                </c:pt>
                <c:pt idx="193">
                  <c:v>0.38300000000000001</c:v>
                </c:pt>
                <c:pt idx="194">
                  <c:v>0.45800000000000002</c:v>
                </c:pt>
                <c:pt idx="195">
                  <c:v>0.52800000000000002</c:v>
                </c:pt>
                <c:pt idx="196">
                  <c:v>0.26200000000000001</c:v>
                </c:pt>
                <c:pt idx="197">
                  <c:v>0.13400000000000001</c:v>
                </c:pt>
                <c:pt idx="198">
                  <c:v>9.2999999999999999E-2</c:v>
                </c:pt>
                <c:pt idx="199">
                  <c:v>0.14699999999999999</c:v>
                </c:pt>
              </c:numCache>
            </c:numRef>
          </c:xVal>
          <c:yVal>
            <c:numRef>
              <c:f>Regression!$G$15:$G$214</c:f>
              <c:numCache>
                <c:formatCode>0.000000</c:formatCode>
                <c:ptCount val="200"/>
                <c:pt idx="0">
                  <c:v>0.55364180670301022</c:v>
                </c:pt>
                <c:pt idx="1">
                  <c:v>0.24563492051671182</c:v>
                </c:pt>
                <c:pt idx="2">
                  <c:v>0.44437698673005777</c:v>
                </c:pt>
                <c:pt idx="3">
                  <c:v>0.2721273927488605</c:v>
                </c:pt>
                <c:pt idx="4">
                  <c:v>0.61839963915308638</c:v>
                </c:pt>
                <c:pt idx="5">
                  <c:v>0.61072979267310301</c:v>
                </c:pt>
                <c:pt idx="6">
                  <c:v>0.62029589662920959</c:v>
                </c:pt>
                <c:pt idx="7">
                  <c:v>0.13360777091250908</c:v>
                </c:pt>
                <c:pt idx="8">
                  <c:v>0.30974190231863985</c:v>
                </c:pt>
                <c:pt idx="9">
                  <c:v>0.40147181762549378</c:v>
                </c:pt>
                <c:pt idx="10">
                  <c:v>0.51951361262458251</c:v>
                </c:pt>
                <c:pt idx="11">
                  <c:v>8.1548754955866623E-2</c:v>
                </c:pt>
                <c:pt idx="12">
                  <c:v>0.15020986329940977</c:v>
                </c:pt>
                <c:pt idx="13">
                  <c:v>0.52462192441663802</c:v>
                </c:pt>
                <c:pt idx="14">
                  <c:v>0.52699988461512237</c:v>
                </c:pt>
                <c:pt idx="15">
                  <c:v>0.40580353238946054</c:v>
                </c:pt>
                <c:pt idx="16">
                  <c:v>0.48513969816755831</c:v>
                </c:pt>
                <c:pt idx="17">
                  <c:v>0.25934185568492163</c:v>
                </c:pt>
                <c:pt idx="18">
                  <c:v>0.36969000645749478</c:v>
                </c:pt>
                <c:pt idx="19">
                  <c:v>0.48203033356486913</c:v>
                </c:pt>
                <c:pt idx="20">
                  <c:v>0.34877444319355438</c:v>
                </c:pt>
                <c:pt idx="21">
                  <c:v>0.50520519817131304</c:v>
                </c:pt>
                <c:pt idx="22">
                  <c:v>0.61271467471474661</c:v>
                </c:pt>
                <c:pt idx="23">
                  <c:v>0.54591285082510654</c:v>
                </c:pt>
                <c:pt idx="24">
                  <c:v>0.23620344497783757</c:v>
                </c:pt>
                <c:pt idx="25">
                  <c:v>0.42646449323751273</c:v>
                </c:pt>
                <c:pt idx="26">
                  <c:v>0.67058911412099698</c:v>
                </c:pt>
                <c:pt idx="27">
                  <c:v>0.5575454042833804</c:v>
                </c:pt>
                <c:pt idx="28">
                  <c:v>0.28266384088144908</c:v>
                </c:pt>
                <c:pt idx="29">
                  <c:v>0.58770716245620747</c:v>
                </c:pt>
                <c:pt idx="30">
                  <c:v>0.11068105022105096</c:v>
                </c:pt>
                <c:pt idx="31">
                  <c:v>0.62892870849377491</c:v>
                </c:pt>
                <c:pt idx="32">
                  <c:v>0.47084413730307373</c:v>
                </c:pt>
                <c:pt idx="33">
                  <c:v>0.27186899167618234</c:v>
                </c:pt>
                <c:pt idx="34">
                  <c:v>0.1028568772537873</c:v>
                </c:pt>
                <c:pt idx="35">
                  <c:v>0.34813322112172784</c:v>
                </c:pt>
                <c:pt idx="36">
                  <c:v>0.54049772619879888</c:v>
                </c:pt>
                <c:pt idx="37">
                  <c:v>0.52077220406148617</c:v>
                </c:pt>
                <c:pt idx="38">
                  <c:v>0.46685543689678177</c:v>
                </c:pt>
                <c:pt idx="39">
                  <c:v>0.52480528628234779</c:v>
                </c:pt>
                <c:pt idx="40">
                  <c:v>0.38795326384878881</c:v>
                </c:pt>
                <c:pt idx="41">
                  <c:v>0.25230769218642246</c:v>
                </c:pt>
                <c:pt idx="42">
                  <c:v>0.45613388102890873</c:v>
                </c:pt>
                <c:pt idx="43">
                  <c:v>3.0770387749107814E-2</c:v>
                </c:pt>
                <c:pt idx="44">
                  <c:v>0.62707862776406675</c:v>
                </c:pt>
                <c:pt idx="45">
                  <c:v>0.35389941656442514</c:v>
                </c:pt>
                <c:pt idx="46">
                  <c:v>0.66767726534621463</c:v>
                </c:pt>
                <c:pt idx="47">
                  <c:v>0.27100185675431765</c:v>
                </c:pt>
                <c:pt idx="48">
                  <c:v>0.11543637243243909</c:v>
                </c:pt>
                <c:pt idx="49">
                  <c:v>0.41160983117759381</c:v>
                </c:pt>
                <c:pt idx="50">
                  <c:v>0.28294009988386659</c:v>
                </c:pt>
                <c:pt idx="51">
                  <c:v>0.53431410577282901</c:v>
                </c:pt>
                <c:pt idx="52">
                  <c:v>0.13626729201559262</c:v>
                </c:pt>
                <c:pt idx="53">
                  <c:v>0.36644755643516835</c:v>
                </c:pt>
                <c:pt idx="54">
                  <c:v>0.50995155928268909</c:v>
                </c:pt>
                <c:pt idx="55">
                  <c:v>1E-4</c:v>
                </c:pt>
                <c:pt idx="56">
                  <c:v>0.40660498059757888</c:v>
                </c:pt>
                <c:pt idx="57">
                  <c:v>0.33587385738602105</c:v>
                </c:pt>
                <c:pt idx="58">
                  <c:v>0.5640211590225227</c:v>
                </c:pt>
                <c:pt idx="59">
                  <c:v>0.54930604132483007</c:v>
                </c:pt>
                <c:pt idx="60">
                  <c:v>0.56043945354710789</c:v>
                </c:pt>
                <c:pt idx="61">
                  <c:v>0.38215373047919843</c:v>
                </c:pt>
                <c:pt idx="62">
                  <c:v>0.2058143832080444</c:v>
                </c:pt>
                <c:pt idx="63">
                  <c:v>0.51883167383396278</c:v>
                </c:pt>
                <c:pt idx="64">
                  <c:v>0.40699121427315643</c:v>
                </c:pt>
                <c:pt idx="65">
                  <c:v>0.12476223080683418</c:v>
                </c:pt>
                <c:pt idx="66">
                  <c:v>0.35390274474211181</c:v>
                </c:pt>
                <c:pt idx="67">
                  <c:v>0.12553312518311777</c:v>
                </c:pt>
                <c:pt idx="68">
                  <c:v>0.51930113634089614</c:v>
                </c:pt>
                <c:pt idx="69">
                  <c:v>0.11950697131939823</c:v>
                </c:pt>
                <c:pt idx="70">
                  <c:v>0.19074350660388867</c:v>
                </c:pt>
                <c:pt idx="71">
                  <c:v>0.36806699603381021</c:v>
                </c:pt>
                <c:pt idx="72">
                  <c:v>0.5391367269833518</c:v>
                </c:pt>
                <c:pt idx="73">
                  <c:v>1E-4</c:v>
                </c:pt>
                <c:pt idx="74">
                  <c:v>0.20461022784825011</c:v>
                </c:pt>
                <c:pt idx="75">
                  <c:v>0.24624022299981538</c:v>
                </c:pt>
                <c:pt idx="76">
                  <c:v>0.30854918569819928</c:v>
                </c:pt>
                <c:pt idx="77">
                  <c:v>0.78086972327025261</c:v>
                </c:pt>
                <c:pt idx="78">
                  <c:v>0.26827362177949537</c:v>
                </c:pt>
                <c:pt idx="79">
                  <c:v>0.52994773204134804</c:v>
                </c:pt>
                <c:pt idx="80">
                  <c:v>1E-4</c:v>
                </c:pt>
                <c:pt idx="81">
                  <c:v>0.32824564791582855</c:v>
                </c:pt>
                <c:pt idx="82">
                  <c:v>0.54606804264316744</c:v>
                </c:pt>
                <c:pt idx="83">
                  <c:v>0.64661555586296782</c:v>
                </c:pt>
                <c:pt idx="84">
                  <c:v>0.47344256595050149</c:v>
                </c:pt>
                <c:pt idx="85">
                  <c:v>0.70313426797867651</c:v>
                </c:pt>
                <c:pt idx="86">
                  <c:v>0.46040052247565932</c:v>
                </c:pt>
                <c:pt idx="87">
                  <c:v>0.28907136699721858</c:v>
                </c:pt>
                <c:pt idx="88">
                  <c:v>0.32771367810380836</c:v>
                </c:pt>
                <c:pt idx="89">
                  <c:v>0.14554473862841361</c:v>
                </c:pt>
                <c:pt idx="90">
                  <c:v>0.54148282795908076</c:v>
                </c:pt>
                <c:pt idx="91">
                  <c:v>0.46401555110870452</c:v>
                </c:pt>
                <c:pt idx="92">
                  <c:v>0.15655064926793555</c:v>
                </c:pt>
                <c:pt idx="93">
                  <c:v>0.4453583595630296</c:v>
                </c:pt>
                <c:pt idx="94">
                  <c:v>0.32995529441127569</c:v>
                </c:pt>
                <c:pt idx="95">
                  <c:v>0.28848916049132944</c:v>
                </c:pt>
                <c:pt idx="96">
                  <c:v>0.17718169419876423</c:v>
                </c:pt>
                <c:pt idx="97">
                  <c:v>0.41088082576852436</c:v>
                </c:pt>
                <c:pt idx="98">
                  <c:v>0.6814311635289001</c:v>
                </c:pt>
                <c:pt idx="99">
                  <c:v>0.56922372830242385</c:v>
                </c:pt>
                <c:pt idx="100">
                  <c:v>0.46588546346947401</c:v>
                </c:pt>
                <c:pt idx="101">
                  <c:v>0.23545615049361515</c:v>
                </c:pt>
                <c:pt idx="102">
                  <c:v>0.45968493884050599</c:v>
                </c:pt>
                <c:pt idx="103">
                  <c:v>0.32887532178979095</c:v>
                </c:pt>
                <c:pt idx="104">
                  <c:v>9.6733256097772349E-2</c:v>
                </c:pt>
                <c:pt idx="105">
                  <c:v>0.46570363484960531</c:v>
                </c:pt>
                <c:pt idx="106">
                  <c:v>0.31589563682783545</c:v>
                </c:pt>
                <c:pt idx="107">
                  <c:v>0.62905637363799349</c:v>
                </c:pt>
                <c:pt idx="108">
                  <c:v>0.37494588865152823</c:v>
                </c:pt>
                <c:pt idx="109">
                  <c:v>0.6274224136205393</c:v>
                </c:pt>
                <c:pt idx="110">
                  <c:v>0.55414459236757396</c:v>
                </c:pt>
                <c:pt idx="111">
                  <c:v>0.64651756944781202</c:v>
                </c:pt>
                <c:pt idx="112">
                  <c:v>0.20605097892516616</c:v>
                </c:pt>
                <c:pt idx="113">
                  <c:v>0.19021709065147357</c:v>
                </c:pt>
                <c:pt idx="114">
                  <c:v>0.37176002132550934</c:v>
                </c:pt>
                <c:pt idx="115">
                  <c:v>4.2289694447480708E-3</c:v>
                </c:pt>
                <c:pt idx="116">
                  <c:v>0.16711686452554758</c:v>
                </c:pt>
                <c:pt idx="117">
                  <c:v>0.41563574723028907</c:v>
                </c:pt>
                <c:pt idx="118">
                  <c:v>0.39504788188833251</c:v>
                </c:pt>
                <c:pt idx="119">
                  <c:v>0.37321337403378685</c:v>
                </c:pt>
                <c:pt idx="120">
                  <c:v>0.21252993371700385</c:v>
                </c:pt>
                <c:pt idx="121">
                  <c:v>1E-4</c:v>
                </c:pt>
                <c:pt idx="122">
                  <c:v>0.4175571775733451</c:v>
                </c:pt>
                <c:pt idx="123">
                  <c:v>0.47335021245767106</c:v>
                </c:pt>
                <c:pt idx="124">
                  <c:v>0.38135166889772298</c:v>
                </c:pt>
                <c:pt idx="125">
                  <c:v>0.30814065752148118</c:v>
                </c:pt>
                <c:pt idx="126">
                  <c:v>0.12967125092413184</c:v>
                </c:pt>
                <c:pt idx="127">
                  <c:v>1E-4</c:v>
                </c:pt>
                <c:pt idx="128">
                  <c:v>0.65834029925260951</c:v>
                </c:pt>
                <c:pt idx="129">
                  <c:v>0.31890693595264868</c:v>
                </c:pt>
                <c:pt idx="130">
                  <c:v>0.51848273486750873</c:v>
                </c:pt>
                <c:pt idx="131">
                  <c:v>0.49868971041739518</c:v>
                </c:pt>
                <c:pt idx="132">
                  <c:v>0.70291790464223969</c:v>
                </c:pt>
                <c:pt idx="133">
                  <c:v>0.56816285556540647</c:v>
                </c:pt>
                <c:pt idx="134">
                  <c:v>0.32679149373147709</c:v>
                </c:pt>
                <c:pt idx="135">
                  <c:v>0.44520268793262507</c:v>
                </c:pt>
                <c:pt idx="136">
                  <c:v>0.29388032380964213</c:v>
                </c:pt>
                <c:pt idx="137">
                  <c:v>0.44870261875980488</c:v>
                </c:pt>
                <c:pt idx="138">
                  <c:v>0.53098874858287703</c:v>
                </c:pt>
                <c:pt idx="139">
                  <c:v>0.20912077407454255</c:v>
                </c:pt>
                <c:pt idx="140">
                  <c:v>0.12327102453754214</c:v>
                </c:pt>
                <c:pt idx="141">
                  <c:v>0.53859408993077551</c:v>
                </c:pt>
                <c:pt idx="142">
                  <c:v>0.40675753667403053</c:v>
                </c:pt>
                <c:pt idx="143">
                  <c:v>0.75951603759927377</c:v>
                </c:pt>
                <c:pt idx="144">
                  <c:v>0.58321612619724617</c:v>
                </c:pt>
                <c:pt idx="145">
                  <c:v>0.44714139322785351</c:v>
                </c:pt>
                <c:pt idx="146">
                  <c:v>0.166658257780401</c:v>
                </c:pt>
                <c:pt idx="147">
                  <c:v>0.50504294924825532</c:v>
                </c:pt>
                <c:pt idx="148">
                  <c:v>0.38298980765438173</c:v>
                </c:pt>
                <c:pt idx="149">
                  <c:v>0.67607149843592274</c:v>
                </c:pt>
                <c:pt idx="150">
                  <c:v>5.6792516935528919E-2</c:v>
                </c:pt>
                <c:pt idx="151">
                  <c:v>0.46015735877595187</c:v>
                </c:pt>
                <c:pt idx="152">
                  <c:v>0.452165862815196</c:v>
                </c:pt>
                <c:pt idx="153">
                  <c:v>0.4657953356585619</c:v>
                </c:pt>
                <c:pt idx="154">
                  <c:v>0.11654254137707769</c:v>
                </c:pt>
                <c:pt idx="155">
                  <c:v>0.35887123567326362</c:v>
                </c:pt>
                <c:pt idx="156">
                  <c:v>0.53592941571771036</c:v>
                </c:pt>
                <c:pt idx="157">
                  <c:v>0.32322177651406658</c:v>
                </c:pt>
                <c:pt idx="158">
                  <c:v>0.38336241624237677</c:v>
                </c:pt>
                <c:pt idx="159">
                  <c:v>0.2520803792562159</c:v>
                </c:pt>
                <c:pt idx="160">
                  <c:v>0.63976260761098025</c:v>
                </c:pt>
                <c:pt idx="161">
                  <c:v>0.35944021784119373</c:v>
                </c:pt>
                <c:pt idx="162">
                  <c:v>0.47106812205559356</c:v>
                </c:pt>
                <c:pt idx="163">
                  <c:v>0.24763734467596488</c:v>
                </c:pt>
                <c:pt idx="164">
                  <c:v>0.33773687076723424</c:v>
                </c:pt>
                <c:pt idx="165">
                  <c:v>7.0309977526533077E-2</c:v>
                </c:pt>
                <c:pt idx="166">
                  <c:v>0.44339824963869523</c:v>
                </c:pt>
                <c:pt idx="167">
                  <c:v>0.48841945223224859</c:v>
                </c:pt>
                <c:pt idx="168">
                  <c:v>0.56848077611886871</c:v>
                </c:pt>
                <c:pt idx="169">
                  <c:v>0.332997399325347</c:v>
                </c:pt>
                <c:pt idx="170">
                  <c:v>0.58237193848356883</c:v>
                </c:pt>
                <c:pt idx="171">
                  <c:v>0.67379091127923707</c:v>
                </c:pt>
                <c:pt idx="172">
                  <c:v>0.45999024842936642</c:v>
                </c:pt>
                <c:pt idx="173">
                  <c:v>0.52682247735864118</c:v>
                </c:pt>
                <c:pt idx="174">
                  <c:v>0.37071650260338451</c:v>
                </c:pt>
                <c:pt idx="175">
                  <c:v>0.60228724165380376</c:v>
                </c:pt>
                <c:pt idx="176">
                  <c:v>0.28546546302564807</c:v>
                </c:pt>
                <c:pt idx="177">
                  <c:v>0.52929227192709571</c:v>
                </c:pt>
                <c:pt idx="178">
                  <c:v>0.14805289067272925</c:v>
                </c:pt>
                <c:pt idx="179">
                  <c:v>0.62286853903634753</c:v>
                </c:pt>
                <c:pt idx="180">
                  <c:v>0.33606123986549485</c:v>
                </c:pt>
                <c:pt idx="181">
                  <c:v>0.49591379545076597</c:v>
                </c:pt>
                <c:pt idx="182">
                  <c:v>4.6845733163449782E-2</c:v>
                </c:pt>
                <c:pt idx="183">
                  <c:v>8.1694743049732607E-2</c:v>
                </c:pt>
                <c:pt idx="184">
                  <c:v>0.29070849163089663</c:v>
                </c:pt>
                <c:pt idx="185">
                  <c:v>0.25478607710571477</c:v>
                </c:pt>
                <c:pt idx="186">
                  <c:v>0.4155772905394155</c:v>
                </c:pt>
                <c:pt idx="187">
                  <c:v>0.46548479389699959</c:v>
                </c:pt>
                <c:pt idx="188">
                  <c:v>0.24628449575121547</c:v>
                </c:pt>
                <c:pt idx="189">
                  <c:v>0.3010027111240382</c:v>
                </c:pt>
                <c:pt idx="190">
                  <c:v>0.56922660666821612</c:v>
                </c:pt>
                <c:pt idx="191">
                  <c:v>1E-4</c:v>
                </c:pt>
                <c:pt idx="192">
                  <c:v>0.3659089302446018</c:v>
                </c:pt>
                <c:pt idx="193">
                  <c:v>0.35167976373795462</c:v>
                </c:pt>
                <c:pt idx="194">
                  <c:v>0.39756068312778303</c:v>
                </c:pt>
                <c:pt idx="195">
                  <c:v>0.54136748752903241</c:v>
                </c:pt>
                <c:pt idx="196">
                  <c:v>0.34394525400044595</c:v>
                </c:pt>
                <c:pt idx="197">
                  <c:v>0.14170645701261558</c:v>
                </c:pt>
                <c:pt idx="198">
                  <c:v>1E-4</c:v>
                </c:pt>
                <c:pt idx="199">
                  <c:v>0.23747435569288922</c:v>
                </c:pt>
              </c:numCache>
            </c:numRef>
          </c:yVal>
          <c:smooth val="0"/>
          <c:extLst>
            <c:ext xmlns:c16="http://schemas.microsoft.com/office/drawing/2014/chart" uri="{C3380CC4-5D6E-409C-BE32-E72D297353CC}">
              <c16:uniqueId val="{00000000-FC75-4093-84AE-A4B806830FA1}"/>
            </c:ext>
          </c:extLst>
        </c:ser>
        <c:ser>
          <c:idx val="1"/>
          <c:order val="1"/>
          <c:tx>
            <c:v>diag</c:v>
          </c:tx>
          <c:spPr>
            <a:ln w="25400" cap="rnd">
              <a:solidFill>
                <a:schemeClr val="accent1"/>
              </a:solidFill>
              <a:round/>
            </a:ln>
            <a:effectLst/>
          </c:spPr>
          <c:marker>
            <c:symbol val="none"/>
          </c:marker>
          <c:xVal>
            <c:numLit>
              <c:formatCode>General</c:formatCode>
              <c:ptCount val="2"/>
              <c:pt idx="0">
                <c:v>0</c:v>
              </c:pt>
              <c:pt idx="1">
                <c:v>1</c:v>
              </c:pt>
            </c:numLit>
          </c:xVal>
          <c:yVal>
            <c:numLit>
              <c:formatCode>General</c:formatCode>
              <c:ptCount val="2"/>
              <c:pt idx="0">
                <c:v>0</c:v>
              </c:pt>
              <c:pt idx="1">
                <c:v>1</c:v>
              </c:pt>
            </c:numLit>
          </c:yVal>
          <c:smooth val="0"/>
          <c:extLst>
            <c:ext xmlns:c16="http://schemas.microsoft.com/office/drawing/2014/chart" uri="{C3380CC4-5D6E-409C-BE32-E72D297353CC}">
              <c16:uniqueId val="{00000001-FC75-4093-84AE-A4B806830FA1}"/>
            </c:ext>
          </c:extLst>
        </c:ser>
        <c:ser>
          <c:idx val="2"/>
          <c:order val="2"/>
          <c:tx>
            <c:v>posErr</c:v>
          </c:tx>
          <c:spPr>
            <a:ln w="25400" cap="rnd">
              <a:noFill/>
              <a:round/>
            </a:ln>
            <a:effectLst/>
          </c:spPr>
          <c:marker>
            <c:symbol val="none"/>
          </c:marker>
          <c:xVal>
            <c:numRef>
              <c:f>Regression!$O$15:$O$114</c:f>
              <c:numCache>
                <c:formatCode>0%</c:formatCode>
                <c:ptCount val="100"/>
              </c:numCache>
            </c:numRef>
          </c:xVal>
          <c:yVal>
            <c:numRef>
              <c:f>Regression!$Q$15:$Q$114</c:f>
              <c:numCache>
                <c:formatCode>0%</c:formatCode>
                <c:ptCount val="100"/>
              </c:numCache>
            </c:numRef>
          </c:yVal>
          <c:smooth val="0"/>
          <c:extLst xmlns:c15="http://schemas.microsoft.com/office/drawing/2012/chart">
            <c:ext xmlns:c16="http://schemas.microsoft.com/office/drawing/2014/chart" uri="{C3380CC4-5D6E-409C-BE32-E72D297353CC}">
              <c16:uniqueId val="{00000002-FC75-4093-84AE-A4B806830FA1}"/>
            </c:ext>
          </c:extLst>
        </c:ser>
        <c:ser>
          <c:idx val="3"/>
          <c:order val="3"/>
          <c:tx>
            <c:v>negErr</c:v>
          </c:tx>
          <c:spPr>
            <a:ln w="25400" cap="rnd">
              <a:noFill/>
              <a:round/>
            </a:ln>
            <a:effectLst/>
          </c:spPr>
          <c:marker>
            <c:symbol val="none"/>
          </c:marker>
          <c:xVal>
            <c:numRef>
              <c:f>Regression!$O$15:$O$114</c:f>
              <c:numCache>
                <c:formatCode>0%</c:formatCode>
                <c:ptCount val="100"/>
              </c:numCache>
            </c:numRef>
          </c:xVal>
          <c:yVal>
            <c:numRef>
              <c:f>Regression!$P$15:$P$114</c:f>
              <c:numCache>
                <c:formatCode>0%</c:formatCode>
                <c:ptCount val="100"/>
              </c:numCache>
            </c:numRef>
          </c:yVal>
          <c:smooth val="0"/>
          <c:extLst xmlns:c15="http://schemas.microsoft.com/office/drawing/2012/chart">
            <c:ext xmlns:c16="http://schemas.microsoft.com/office/drawing/2014/chart" uri="{C3380CC4-5D6E-409C-BE32-E72D297353CC}">
              <c16:uniqueId val="{00000003-FC75-4093-84AE-A4B806830FA1}"/>
            </c:ext>
          </c:extLst>
        </c:ser>
        <c:ser>
          <c:idx val="4"/>
          <c:order val="4"/>
          <c:tx>
            <c:v>90% LB</c:v>
          </c:tx>
          <c:spPr>
            <a:ln w="25400" cap="rnd">
              <a:solidFill>
                <a:schemeClr val="tx1"/>
              </a:solidFill>
              <a:prstDash val="sysDash"/>
              <a:round/>
            </a:ln>
            <a:effectLst/>
          </c:spPr>
          <c:marker>
            <c:symbol val="none"/>
          </c:marker>
          <c:xVal>
            <c:numRef>
              <c:f>Regression!$H$15:$H$114</c:f>
              <c:numCache>
                <c:formatCode>0.000000</c:formatCode>
                <c:ptCount val="100"/>
                <c:pt idx="0">
                  <c:v>0.01</c:v>
                </c:pt>
                <c:pt idx="1">
                  <c:v>0.02</c:v>
                </c:pt>
                <c:pt idx="2">
                  <c:v>0.03</c:v>
                </c:pt>
                <c:pt idx="3">
                  <c:v>0.04</c:v>
                </c:pt>
                <c:pt idx="4">
                  <c:v>0.05</c:v>
                </c:pt>
                <c:pt idx="5">
                  <c:v>0.06</c:v>
                </c:pt>
                <c:pt idx="6">
                  <c:v>7.0000000000000007E-2</c:v>
                </c:pt>
                <c:pt idx="7">
                  <c:v>0.08</c:v>
                </c:pt>
                <c:pt idx="8">
                  <c:v>0.09</c:v>
                </c:pt>
                <c:pt idx="9">
                  <c:v>0.1</c:v>
                </c:pt>
                <c:pt idx="10">
                  <c:v>0.11</c:v>
                </c:pt>
                <c:pt idx="11">
                  <c:v>0.12</c:v>
                </c:pt>
                <c:pt idx="12">
                  <c:v>0.13</c:v>
                </c:pt>
                <c:pt idx="13">
                  <c:v>0.14000000000000001</c:v>
                </c:pt>
                <c:pt idx="14">
                  <c:v>0.15</c:v>
                </c:pt>
                <c:pt idx="15">
                  <c:v>0.16</c:v>
                </c:pt>
                <c:pt idx="16">
                  <c:v>0.17</c:v>
                </c:pt>
                <c:pt idx="17">
                  <c:v>0.18</c:v>
                </c:pt>
                <c:pt idx="18">
                  <c:v>0.19</c:v>
                </c:pt>
                <c:pt idx="19">
                  <c:v>0.2</c:v>
                </c:pt>
                <c:pt idx="20">
                  <c:v>0.21</c:v>
                </c:pt>
                <c:pt idx="21">
                  <c:v>0.22</c:v>
                </c:pt>
                <c:pt idx="22">
                  <c:v>0.23</c:v>
                </c:pt>
                <c:pt idx="23">
                  <c:v>0.24</c:v>
                </c:pt>
                <c:pt idx="24">
                  <c:v>0.25</c:v>
                </c:pt>
                <c:pt idx="25">
                  <c:v>0.26</c:v>
                </c:pt>
                <c:pt idx="26">
                  <c:v>0.27</c:v>
                </c:pt>
                <c:pt idx="27">
                  <c:v>0.28000000000000003</c:v>
                </c:pt>
                <c:pt idx="28">
                  <c:v>0.28999999999999998</c:v>
                </c:pt>
                <c:pt idx="29">
                  <c:v>0.3</c:v>
                </c:pt>
                <c:pt idx="30">
                  <c:v>0.31</c:v>
                </c:pt>
                <c:pt idx="31">
                  <c:v>0.32</c:v>
                </c:pt>
                <c:pt idx="32">
                  <c:v>0.33</c:v>
                </c:pt>
                <c:pt idx="33">
                  <c:v>0.34</c:v>
                </c:pt>
                <c:pt idx="34">
                  <c:v>0.35</c:v>
                </c:pt>
                <c:pt idx="35">
                  <c:v>0.36</c:v>
                </c:pt>
                <c:pt idx="36">
                  <c:v>0.37</c:v>
                </c:pt>
                <c:pt idx="37">
                  <c:v>0.38</c:v>
                </c:pt>
                <c:pt idx="38">
                  <c:v>0.39</c:v>
                </c:pt>
                <c:pt idx="39">
                  <c:v>0.4</c:v>
                </c:pt>
                <c:pt idx="40">
                  <c:v>0.41</c:v>
                </c:pt>
                <c:pt idx="41">
                  <c:v>0.42</c:v>
                </c:pt>
                <c:pt idx="42">
                  <c:v>0.43</c:v>
                </c:pt>
                <c:pt idx="43">
                  <c:v>0.44</c:v>
                </c:pt>
                <c:pt idx="44">
                  <c:v>0.45</c:v>
                </c:pt>
                <c:pt idx="45">
                  <c:v>0.46</c:v>
                </c:pt>
                <c:pt idx="46">
                  <c:v>0.47</c:v>
                </c:pt>
                <c:pt idx="47">
                  <c:v>0.48</c:v>
                </c:pt>
                <c:pt idx="48">
                  <c:v>0.49</c:v>
                </c:pt>
                <c:pt idx="49">
                  <c:v>0.5</c:v>
                </c:pt>
                <c:pt idx="50">
                  <c:v>0.51</c:v>
                </c:pt>
                <c:pt idx="51">
                  <c:v>0.52</c:v>
                </c:pt>
                <c:pt idx="52">
                  <c:v>0.53</c:v>
                </c:pt>
                <c:pt idx="53">
                  <c:v>0.54</c:v>
                </c:pt>
                <c:pt idx="54">
                  <c:v>0.55000000000000004</c:v>
                </c:pt>
                <c:pt idx="55">
                  <c:v>0.56000000000000005</c:v>
                </c:pt>
                <c:pt idx="56">
                  <c:v>0.56999999999999995</c:v>
                </c:pt>
                <c:pt idx="57">
                  <c:v>0.57999999999999996</c:v>
                </c:pt>
                <c:pt idx="58">
                  <c:v>0.59</c:v>
                </c:pt>
                <c:pt idx="59">
                  <c:v>0.6</c:v>
                </c:pt>
                <c:pt idx="60">
                  <c:v>0.61</c:v>
                </c:pt>
                <c:pt idx="61">
                  <c:v>0.62</c:v>
                </c:pt>
                <c:pt idx="62">
                  <c:v>0.63</c:v>
                </c:pt>
                <c:pt idx="63">
                  <c:v>0.64</c:v>
                </c:pt>
                <c:pt idx="64">
                  <c:v>0.65</c:v>
                </c:pt>
                <c:pt idx="65">
                  <c:v>0.66</c:v>
                </c:pt>
                <c:pt idx="66">
                  <c:v>0.67</c:v>
                </c:pt>
                <c:pt idx="67">
                  <c:v>0.68</c:v>
                </c:pt>
                <c:pt idx="68">
                  <c:v>0.69</c:v>
                </c:pt>
                <c:pt idx="69">
                  <c:v>0.7</c:v>
                </c:pt>
                <c:pt idx="70">
                  <c:v>0.71</c:v>
                </c:pt>
                <c:pt idx="71">
                  <c:v>0.72</c:v>
                </c:pt>
                <c:pt idx="72">
                  <c:v>0.73</c:v>
                </c:pt>
                <c:pt idx="73">
                  <c:v>0.74</c:v>
                </c:pt>
                <c:pt idx="74">
                  <c:v>0.75</c:v>
                </c:pt>
                <c:pt idx="75">
                  <c:v>0.76</c:v>
                </c:pt>
                <c:pt idx="76">
                  <c:v>0.77</c:v>
                </c:pt>
                <c:pt idx="77">
                  <c:v>0.78</c:v>
                </c:pt>
                <c:pt idx="78">
                  <c:v>0.79</c:v>
                </c:pt>
                <c:pt idx="79">
                  <c:v>0.8</c:v>
                </c:pt>
                <c:pt idx="80">
                  <c:v>0.81</c:v>
                </c:pt>
                <c:pt idx="81">
                  <c:v>0.82</c:v>
                </c:pt>
                <c:pt idx="82">
                  <c:v>0.83</c:v>
                </c:pt>
                <c:pt idx="83">
                  <c:v>0.84</c:v>
                </c:pt>
                <c:pt idx="84">
                  <c:v>0.85</c:v>
                </c:pt>
                <c:pt idx="85">
                  <c:v>0.86</c:v>
                </c:pt>
                <c:pt idx="86">
                  <c:v>0.87</c:v>
                </c:pt>
                <c:pt idx="87">
                  <c:v>0.88</c:v>
                </c:pt>
                <c:pt idx="88">
                  <c:v>0.89</c:v>
                </c:pt>
                <c:pt idx="89">
                  <c:v>0.9</c:v>
                </c:pt>
                <c:pt idx="90">
                  <c:v>0.91</c:v>
                </c:pt>
                <c:pt idx="91">
                  <c:v>0.92</c:v>
                </c:pt>
                <c:pt idx="92">
                  <c:v>0.93</c:v>
                </c:pt>
                <c:pt idx="93">
                  <c:v>0.94</c:v>
                </c:pt>
                <c:pt idx="94">
                  <c:v>0.95</c:v>
                </c:pt>
                <c:pt idx="95">
                  <c:v>0.96</c:v>
                </c:pt>
                <c:pt idx="96">
                  <c:v>0.97</c:v>
                </c:pt>
                <c:pt idx="97">
                  <c:v>0.98</c:v>
                </c:pt>
                <c:pt idx="98">
                  <c:v>0.99</c:v>
                </c:pt>
                <c:pt idx="99">
                  <c:v>1</c:v>
                </c:pt>
              </c:numCache>
            </c:numRef>
          </c:xVal>
          <c:yVal>
            <c:numRef>
              <c:f>Regression!$I$15:$I$114</c:f>
              <c:numCache>
                <c:formatCode>0.000000</c:formatCode>
                <c:ptCount val="100"/>
                <c:pt idx="0">
                  <c:v>-9.7283387268744068E-2</c:v>
                </c:pt>
                <c:pt idx="1">
                  <c:v>-8.7283387268744059E-2</c:v>
                </c:pt>
                <c:pt idx="2">
                  <c:v>-7.7283387268744064E-2</c:v>
                </c:pt>
                <c:pt idx="3">
                  <c:v>-6.7283387268744055E-2</c:v>
                </c:pt>
                <c:pt idx="4">
                  <c:v>-5.728338726874406E-2</c:v>
                </c:pt>
                <c:pt idx="5">
                  <c:v>-4.7283387268744065E-2</c:v>
                </c:pt>
                <c:pt idx="6">
                  <c:v>-3.7283387268744056E-2</c:v>
                </c:pt>
                <c:pt idx="7">
                  <c:v>-2.7283387268744061E-2</c:v>
                </c:pt>
                <c:pt idx="8">
                  <c:v>-1.7283387268744066E-2</c:v>
                </c:pt>
                <c:pt idx="9">
                  <c:v>-7.2833872687440571E-3</c:v>
                </c:pt>
                <c:pt idx="10">
                  <c:v>2.7166127312559379E-3</c:v>
                </c:pt>
                <c:pt idx="11">
                  <c:v>1.2716612731255933E-2</c:v>
                </c:pt>
                <c:pt idx="12">
                  <c:v>2.2716612731255942E-2</c:v>
                </c:pt>
                <c:pt idx="13">
                  <c:v>3.2716612731255951E-2</c:v>
                </c:pt>
                <c:pt idx="14">
                  <c:v>4.2716612731255932E-2</c:v>
                </c:pt>
                <c:pt idx="15">
                  <c:v>5.2716612731255941E-2</c:v>
                </c:pt>
                <c:pt idx="16">
                  <c:v>6.271661273125595E-2</c:v>
                </c:pt>
                <c:pt idx="17">
                  <c:v>7.2716612731255931E-2</c:v>
                </c:pt>
                <c:pt idx="18">
                  <c:v>8.271661273125594E-2</c:v>
                </c:pt>
                <c:pt idx="19">
                  <c:v>9.2716612731255948E-2</c:v>
                </c:pt>
                <c:pt idx="20">
                  <c:v>0.10271661273125593</c:v>
                </c:pt>
                <c:pt idx="21">
                  <c:v>0.11271661273125594</c:v>
                </c:pt>
                <c:pt idx="22">
                  <c:v>0.12271661273125595</c:v>
                </c:pt>
                <c:pt idx="23">
                  <c:v>0.13271661273125593</c:v>
                </c:pt>
                <c:pt idx="24">
                  <c:v>0.14271661273125594</c:v>
                </c:pt>
                <c:pt idx="25">
                  <c:v>0.15271661273125595</c:v>
                </c:pt>
                <c:pt idx="26">
                  <c:v>0.16271661273125596</c:v>
                </c:pt>
                <c:pt idx="27">
                  <c:v>0.17271661273125596</c:v>
                </c:pt>
                <c:pt idx="28">
                  <c:v>0.18271661273125592</c:v>
                </c:pt>
                <c:pt idx="29">
                  <c:v>0.19271661273125593</c:v>
                </c:pt>
                <c:pt idx="30">
                  <c:v>0.20271661273125594</c:v>
                </c:pt>
                <c:pt idx="31">
                  <c:v>0.21271661273125594</c:v>
                </c:pt>
                <c:pt idx="32">
                  <c:v>0.22271661273125595</c:v>
                </c:pt>
                <c:pt idx="33">
                  <c:v>0.23271661273125596</c:v>
                </c:pt>
                <c:pt idx="34">
                  <c:v>0.24271661273125592</c:v>
                </c:pt>
                <c:pt idx="35">
                  <c:v>0.2527166127312559</c:v>
                </c:pt>
                <c:pt idx="36">
                  <c:v>0.26271661273125591</c:v>
                </c:pt>
                <c:pt idx="37">
                  <c:v>0.27271661273125591</c:v>
                </c:pt>
                <c:pt idx="38">
                  <c:v>0.28271661273125592</c:v>
                </c:pt>
                <c:pt idx="39">
                  <c:v>0.29271661273125593</c:v>
                </c:pt>
                <c:pt idx="40">
                  <c:v>0.30271661273125594</c:v>
                </c:pt>
                <c:pt idx="41">
                  <c:v>0.31271661273125595</c:v>
                </c:pt>
                <c:pt idx="42">
                  <c:v>0.32271661273125596</c:v>
                </c:pt>
                <c:pt idx="43">
                  <c:v>0.33271661273125597</c:v>
                </c:pt>
                <c:pt idx="44">
                  <c:v>0.34271661273125598</c:v>
                </c:pt>
                <c:pt idx="45">
                  <c:v>0.35271661273125599</c:v>
                </c:pt>
                <c:pt idx="46">
                  <c:v>0.36271661273125588</c:v>
                </c:pt>
                <c:pt idx="47">
                  <c:v>0.37271661273125589</c:v>
                </c:pt>
                <c:pt idx="48">
                  <c:v>0.3827166127312559</c:v>
                </c:pt>
                <c:pt idx="49">
                  <c:v>0.39271661273125591</c:v>
                </c:pt>
                <c:pt idx="50">
                  <c:v>0.40271661273125592</c:v>
                </c:pt>
                <c:pt idx="51">
                  <c:v>0.41271661273125593</c:v>
                </c:pt>
                <c:pt idx="52">
                  <c:v>0.42271661273125594</c:v>
                </c:pt>
                <c:pt idx="53">
                  <c:v>0.43271661273125595</c:v>
                </c:pt>
                <c:pt idx="54">
                  <c:v>0.44271661273125595</c:v>
                </c:pt>
                <c:pt idx="55">
                  <c:v>0.45271661273125596</c:v>
                </c:pt>
                <c:pt idx="56">
                  <c:v>0.46271661273125586</c:v>
                </c:pt>
                <c:pt idx="57">
                  <c:v>0.47271661273125587</c:v>
                </c:pt>
                <c:pt idx="58">
                  <c:v>0.48271661273125588</c:v>
                </c:pt>
                <c:pt idx="59">
                  <c:v>0.49271661273125589</c:v>
                </c:pt>
                <c:pt idx="60">
                  <c:v>0.5027166127312559</c:v>
                </c:pt>
                <c:pt idx="61">
                  <c:v>0.51271661273125591</c:v>
                </c:pt>
                <c:pt idx="62">
                  <c:v>0.52271661273125591</c:v>
                </c:pt>
                <c:pt idx="63">
                  <c:v>0.53271661273125592</c:v>
                </c:pt>
                <c:pt idx="64">
                  <c:v>0.54271661273125593</c:v>
                </c:pt>
                <c:pt idx="65">
                  <c:v>0.55271661273125594</c:v>
                </c:pt>
                <c:pt idx="66">
                  <c:v>0.56271661273125595</c:v>
                </c:pt>
                <c:pt idx="67">
                  <c:v>0.57271661273125596</c:v>
                </c:pt>
                <c:pt idx="68">
                  <c:v>0.58271661273125586</c:v>
                </c:pt>
                <c:pt idx="69">
                  <c:v>0.59271661273125587</c:v>
                </c:pt>
                <c:pt idx="70">
                  <c:v>0.60271661273125587</c:v>
                </c:pt>
                <c:pt idx="71">
                  <c:v>0.61271661273125588</c:v>
                </c:pt>
                <c:pt idx="72">
                  <c:v>0.62271661273125589</c:v>
                </c:pt>
                <c:pt idx="73">
                  <c:v>0.6327166127312559</c:v>
                </c:pt>
                <c:pt idx="74">
                  <c:v>0.64271661273125591</c:v>
                </c:pt>
                <c:pt idx="75">
                  <c:v>0.65271661273125592</c:v>
                </c:pt>
                <c:pt idx="76">
                  <c:v>0.66271661273125593</c:v>
                </c:pt>
                <c:pt idx="77">
                  <c:v>0.67271661273125594</c:v>
                </c:pt>
                <c:pt idx="78">
                  <c:v>0.68271661273125595</c:v>
                </c:pt>
                <c:pt idx="79">
                  <c:v>0.69271661273125595</c:v>
                </c:pt>
                <c:pt idx="80">
                  <c:v>0.70271661273125596</c:v>
                </c:pt>
                <c:pt idx="81">
                  <c:v>0.71271661273125586</c:v>
                </c:pt>
                <c:pt idx="82">
                  <c:v>0.72271661273125587</c:v>
                </c:pt>
                <c:pt idx="83">
                  <c:v>0.73271661273125588</c:v>
                </c:pt>
                <c:pt idx="84">
                  <c:v>0.74271661273125589</c:v>
                </c:pt>
                <c:pt idx="85">
                  <c:v>0.7527166127312559</c:v>
                </c:pt>
                <c:pt idx="86">
                  <c:v>0.76271661273125591</c:v>
                </c:pt>
                <c:pt idx="87">
                  <c:v>0.77271661273125591</c:v>
                </c:pt>
                <c:pt idx="88">
                  <c:v>0.78271661273125592</c:v>
                </c:pt>
                <c:pt idx="89">
                  <c:v>0.79271661273125593</c:v>
                </c:pt>
                <c:pt idx="90">
                  <c:v>0.80271661273125594</c:v>
                </c:pt>
                <c:pt idx="91">
                  <c:v>0.81271661273125595</c:v>
                </c:pt>
                <c:pt idx="92">
                  <c:v>0.82271661273125596</c:v>
                </c:pt>
                <c:pt idx="93">
                  <c:v>0.83271661273125586</c:v>
                </c:pt>
                <c:pt idx="94">
                  <c:v>0.84271661273125587</c:v>
                </c:pt>
                <c:pt idx="95">
                  <c:v>0.85271661273125587</c:v>
                </c:pt>
                <c:pt idx="96">
                  <c:v>0.86271661273125588</c:v>
                </c:pt>
                <c:pt idx="97">
                  <c:v>0.87271661273125589</c:v>
                </c:pt>
                <c:pt idx="98">
                  <c:v>0.8827166127312559</c:v>
                </c:pt>
                <c:pt idx="99">
                  <c:v>0.89271661273125591</c:v>
                </c:pt>
              </c:numCache>
            </c:numRef>
          </c:yVal>
          <c:smooth val="0"/>
          <c:extLst>
            <c:ext xmlns:c16="http://schemas.microsoft.com/office/drawing/2014/chart" uri="{C3380CC4-5D6E-409C-BE32-E72D297353CC}">
              <c16:uniqueId val="{00000002-3A1A-43D3-BF3B-0AD20A3F03AF}"/>
            </c:ext>
          </c:extLst>
        </c:ser>
        <c:ser>
          <c:idx val="5"/>
          <c:order val="5"/>
          <c:tx>
            <c:v>90% UB</c:v>
          </c:tx>
          <c:spPr>
            <a:ln w="25400" cap="rnd">
              <a:solidFill>
                <a:schemeClr val="tx1"/>
              </a:solidFill>
              <a:prstDash val="sysDash"/>
              <a:round/>
            </a:ln>
            <a:effectLst/>
          </c:spPr>
          <c:marker>
            <c:symbol val="none"/>
          </c:marker>
          <c:xVal>
            <c:numRef>
              <c:f>Regression!$H$15:$H$114</c:f>
              <c:numCache>
                <c:formatCode>0.000000</c:formatCode>
                <c:ptCount val="100"/>
                <c:pt idx="0">
                  <c:v>0.01</c:v>
                </c:pt>
                <c:pt idx="1">
                  <c:v>0.02</c:v>
                </c:pt>
                <c:pt idx="2">
                  <c:v>0.03</c:v>
                </c:pt>
                <c:pt idx="3">
                  <c:v>0.04</c:v>
                </c:pt>
                <c:pt idx="4">
                  <c:v>0.05</c:v>
                </c:pt>
                <c:pt idx="5">
                  <c:v>0.06</c:v>
                </c:pt>
                <c:pt idx="6">
                  <c:v>7.0000000000000007E-2</c:v>
                </c:pt>
                <c:pt idx="7">
                  <c:v>0.08</c:v>
                </c:pt>
                <c:pt idx="8">
                  <c:v>0.09</c:v>
                </c:pt>
                <c:pt idx="9">
                  <c:v>0.1</c:v>
                </c:pt>
                <c:pt idx="10">
                  <c:v>0.11</c:v>
                </c:pt>
                <c:pt idx="11">
                  <c:v>0.12</c:v>
                </c:pt>
                <c:pt idx="12">
                  <c:v>0.13</c:v>
                </c:pt>
                <c:pt idx="13">
                  <c:v>0.14000000000000001</c:v>
                </c:pt>
                <c:pt idx="14">
                  <c:v>0.15</c:v>
                </c:pt>
                <c:pt idx="15">
                  <c:v>0.16</c:v>
                </c:pt>
                <c:pt idx="16">
                  <c:v>0.17</c:v>
                </c:pt>
                <c:pt idx="17">
                  <c:v>0.18</c:v>
                </c:pt>
                <c:pt idx="18">
                  <c:v>0.19</c:v>
                </c:pt>
                <c:pt idx="19">
                  <c:v>0.2</c:v>
                </c:pt>
                <c:pt idx="20">
                  <c:v>0.21</c:v>
                </c:pt>
                <c:pt idx="21">
                  <c:v>0.22</c:v>
                </c:pt>
                <c:pt idx="22">
                  <c:v>0.23</c:v>
                </c:pt>
                <c:pt idx="23">
                  <c:v>0.24</c:v>
                </c:pt>
                <c:pt idx="24">
                  <c:v>0.25</c:v>
                </c:pt>
                <c:pt idx="25">
                  <c:v>0.26</c:v>
                </c:pt>
                <c:pt idx="26">
                  <c:v>0.27</c:v>
                </c:pt>
                <c:pt idx="27">
                  <c:v>0.28000000000000003</c:v>
                </c:pt>
                <c:pt idx="28">
                  <c:v>0.28999999999999998</c:v>
                </c:pt>
                <c:pt idx="29">
                  <c:v>0.3</c:v>
                </c:pt>
                <c:pt idx="30">
                  <c:v>0.31</c:v>
                </c:pt>
                <c:pt idx="31">
                  <c:v>0.32</c:v>
                </c:pt>
                <c:pt idx="32">
                  <c:v>0.33</c:v>
                </c:pt>
                <c:pt idx="33">
                  <c:v>0.34</c:v>
                </c:pt>
                <c:pt idx="34">
                  <c:v>0.35</c:v>
                </c:pt>
                <c:pt idx="35">
                  <c:v>0.36</c:v>
                </c:pt>
                <c:pt idx="36">
                  <c:v>0.37</c:v>
                </c:pt>
                <c:pt idx="37">
                  <c:v>0.38</c:v>
                </c:pt>
                <c:pt idx="38">
                  <c:v>0.39</c:v>
                </c:pt>
                <c:pt idx="39">
                  <c:v>0.4</c:v>
                </c:pt>
                <c:pt idx="40">
                  <c:v>0.41</c:v>
                </c:pt>
                <c:pt idx="41">
                  <c:v>0.42</c:v>
                </c:pt>
                <c:pt idx="42">
                  <c:v>0.43</c:v>
                </c:pt>
                <c:pt idx="43">
                  <c:v>0.44</c:v>
                </c:pt>
                <c:pt idx="44">
                  <c:v>0.45</c:v>
                </c:pt>
                <c:pt idx="45">
                  <c:v>0.46</c:v>
                </c:pt>
                <c:pt idx="46">
                  <c:v>0.47</c:v>
                </c:pt>
                <c:pt idx="47">
                  <c:v>0.48</c:v>
                </c:pt>
                <c:pt idx="48">
                  <c:v>0.49</c:v>
                </c:pt>
                <c:pt idx="49">
                  <c:v>0.5</c:v>
                </c:pt>
                <c:pt idx="50">
                  <c:v>0.51</c:v>
                </c:pt>
                <c:pt idx="51">
                  <c:v>0.52</c:v>
                </c:pt>
                <c:pt idx="52">
                  <c:v>0.53</c:v>
                </c:pt>
                <c:pt idx="53">
                  <c:v>0.54</c:v>
                </c:pt>
                <c:pt idx="54">
                  <c:v>0.55000000000000004</c:v>
                </c:pt>
                <c:pt idx="55">
                  <c:v>0.56000000000000005</c:v>
                </c:pt>
                <c:pt idx="56">
                  <c:v>0.56999999999999995</c:v>
                </c:pt>
                <c:pt idx="57">
                  <c:v>0.57999999999999996</c:v>
                </c:pt>
                <c:pt idx="58">
                  <c:v>0.59</c:v>
                </c:pt>
                <c:pt idx="59">
                  <c:v>0.6</c:v>
                </c:pt>
                <c:pt idx="60">
                  <c:v>0.61</c:v>
                </c:pt>
                <c:pt idx="61">
                  <c:v>0.62</c:v>
                </c:pt>
                <c:pt idx="62">
                  <c:v>0.63</c:v>
                </c:pt>
                <c:pt idx="63">
                  <c:v>0.64</c:v>
                </c:pt>
                <c:pt idx="64">
                  <c:v>0.65</c:v>
                </c:pt>
                <c:pt idx="65">
                  <c:v>0.66</c:v>
                </c:pt>
                <c:pt idx="66">
                  <c:v>0.67</c:v>
                </c:pt>
                <c:pt idx="67">
                  <c:v>0.68</c:v>
                </c:pt>
                <c:pt idx="68">
                  <c:v>0.69</c:v>
                </c:pt>
                <c:pt idx="69">
                  <c:v>0.7</c:v>
                </c:pt>
                <c:pt idx="70">
                  <c:v>0.71</c:v>
                </c:pt>
                <c:pt idx="71">
                  <c:v>0.72</c:v>
                </c:pt>
                <c:pt idx="72">
                  <c:v>0.73</c:v>
                </c:pt>
                <c:pt idx="73">
                  <c:v>0.74</c:v>
                </c:pt>
                <c:pt idx="74">
                  <c:v>0.75</c:v>
                </c:pt>
                <c:pt idx="75">
                  <c:v>0.76</c:v>
                </c:pt>
                <c:pt idx="76">
                  <c:v>0.77</c:v>
                </c:pt>
                <c:pt idx="77">
                  <c:v>0.78</c:v>
                </c:pt>
                <c:pt idx="78">
                  <c:v>0.79</c:v>
                </c:pt>
                <c:pt idx="79">
                  <c:v>0.8</c:v>
                </c:pt>
                <c:pt idx="80">
                  <c:v>0.81</c:v>
                </c:pt>
                <c:pt idx="81">
                  <c:v>0.82</c:v>
                </c:pt>
                <c:pt idx="82">
                  <c:v>0.83</c:v>
                </c:pt>
                <c:pt idx="83">
                  <c:v>0.84</c:v>
                </c:pt>
                <c:pt idx="84">
                  <c:v>0.85</c:v>
                </c:pt>
                <c:pt idx="85">
                  <c:v>0.86</c:v>
                </c:pt>
                <c:pt idx="86">
                  <c:v>0.87</c:v>
                </c:pt>
                <c:pt idx="87">
                  <c:v>0.88</c:v>
                </c:pt>
                <c:pt idx="88">
                  <c:v>0.89</c:v>
                </c:pt>
                <c:pt idx="89">
                  <c:v>0.9</c:v>
                </c:pt>
                <c:pt idx="90">
                  <c:v>0.91</c:v>
                </c:pt>
                <c:pt idx="91">
                  <c:v>0.92</c:v>
                </c:pt>
                <c:pt idx="92">
                  <c:v>0.93</c:v>
                </c:pt>
                <c:pt idx="93">
                  <c:v>0.94</c:v>
                </c:pt>
                <c:pt idx="94">
                  <c:v>0.95</c:v>
                </c:pt>
                <c:pt idx="95">
                  <c:v>0.96</c:v>
                </c:pt>
                <c:pt idx="96">
                  <c:v>0.97</c:v>
                </c:pt>
                <c:pt idx="97">
                  <c:v>0.98</c:v>
                </c:pt>
                <c:pt idx="98">
                  <c:v>0.99</c:v>
                </c:pt>
                <c:pt idx="99">
                  <c:v>1</c:v>
                </c:pt>
              </c:numCache>
            </c:numRef>
          </c:xVal>
          <c:yVal>
            <c:numRef>
              <c:f>Regression!$J$15:$J$114</c:f>
              <c:numCache>
                <c:formatCode>0.000000</c:formatCode>
                <c:ptCount val="100"/>
                <c:pt idx="0">
                  <c:v>0.11728338726874406</c:v>
                </c:pt>
                <c:pt idx="1">
                  <c:v>0.12728338726874405</c:v>
                </c:pt>
                <c:pt idx="2">
                  <c:v>0.13728338726874406</c:v>
                </c:pt>
                <c:pt idx="3">
                  <c:v>0.14728338726874407</c:v>
                </c:pt>
                <c:pt idx="4">
                  <c:v>0.15728338726874408</c:v>
                </c:pt>
                <c:pt idx="5">
                  <c:v>0.16728338726874406</c:v>
                </c:pt>
                <c:pt idx="6">
                  <c:v>0.17728338726874407</c:v>
                </c:pt>
                <c:pt idx="7">
                  <c:v>0.18728338726874405</c:v>
                </c:pt>
                <c:pt idx="8">
                  <c:v>0.19728338726874406</c:v>
                </c:pt>
                <c:pt idx="9">
                  <c:v>0.20728338726874407</c:v>
                </c:pt>
                <c:pt idx="10">
                  <c:v>0.21728338726874408</c:v>
                </c:pt>
                <c:pt idx="11">
                  <c:v>0.22728338726874406</c:v>
                </c:pt>
                <c:pt idx="12">
                  <c:v>0.23728338726874407</c:v>
                </c:pt>
                <c:pt idx="13">
                  <c:v>0.24728338726874408</c:v>
                </c:pt>
                <c:pt idx="14">
                  <c:v>0.25728338726874406</c:v>
                </c:pt>
                <c:pt idx="15">
                  <c:v>0.26728338726874407</c:v>
                </c:pt>
                <c:pt idx="16">
                  <c:v>0.27728338726874407</c:v>
                </c:pt>
                <c:pt idx="17">
                  <c:v>0.28728338726874403</c:v>
                </c:pt>
                <c:pt idx="18">
                  <c:v>0.29728338726874404</c:v>
                </c:pt>
                <c:pt idx="19">
                  <c:v>0.30728338726874405</c:v>
                </c:pt>
                <c:pt idx="20">
                  <c:v>0.31728338726874405</c:v>
                </c:pt>
                <c:pt idx="21">
                  <c:v>0.32728338726874406</c:v>
                </c:pt>
                <c:pt idx="22">
                  <c:v>0.33728338726874407</c:v>
                </c:pt>
                <c:pt idx="23">
                  <c:v>0.34728338726874408</c:v>
                </c:pt>
                <c:pt idx="24">
                  <c:v>0.35728338726874409</c:v>
                </c:pt>
                <c:pt idx="25">
                  <c:v>0.3672833872687441</c:v>
                </c:pt>
                <c:pt idx="26">
                  <c:v>0.37728338726874411</c:v>
                </c:pt>
                <c:pt idx="27">
                  <c:v>0.38728338726874412</c:v>
                </c:pt>
                <c:pt idx="28">
                  <c:v>0.39728338726874401</c:v>
                </c:pt>
                <c:pt idx="29">
                  <c:v>0.40728338726874402</c:v>
                </c:pt>
                <c:pt idx="30">
                  <c:v>0.41728338726874403</c:v>
                </c:pt>
                <c:pt idx="31">
                  <c:v>0.42728338726874404</c:v>
                </c:pt>
                <c:pt idx="32">
                  <c:v>0.43728338726874405</c:v>
                </c:pt>
                <c:pt idx="33">
                  <c:v>0.44728338726874406</c:v>
                </c:pt>
                <c:pt idx="34">
                  <c:v>0.45728338726874407</c:v>
                </c:pt>
                <c:pt idx="35">
                  <c:v>0.46728338726874408</c:v>
                </c:pt>
                <c:pt idx="36">
                  <c:v>0.47728338726874409</c:v>
                </c:pt>
                <c:pt idx="37">
                  <c:v>0.48728338726874409</c:v>
                </c:pt>
                <c:pt idx="38">
                  <c:v>0.4972833872687441</c:v>
                </c:pt>
                <c:pt idx="39">
                  <c:v>0.50728338726874411</c:v>
                </c:pt>
                <c:pt idx="40">
                  <c:v>0.51728338726874401</c:v>
                </c:pt>
                <c:pt idx="41">
                  <c:v>0.52728338726874402</c:v>
                </c:pt>
                <c:pt idx="42">
                  <c:v>0.53728338726874403</c:v>
                </c:pt>
                <c:pt idx="43">
                  <c:v>0.54728338726874404</c:v>
                </c:pt>
                <c:pt idx="44">
                  <c:v>0.55728338726874405</c:v>
                </c:pt>
                <c:pt idx="45">
                  <c:v>0.56728338726874405</c:v>
                </c:pt>
                <c:pt idx="46">
                  <c:v>0.57728338726874406</c:v>
                </c:pt>
                <c:pt idx="47">
                  <c:v>0.58728338726874407</c:v>
                </c:pt>
                <c:pt idx="48">
                  <c:v>0.59728338726874408</c:v>
                </c:pt>
                <c:pt idx="49">
                  <c:v>0.60728338726874409</c:v>
                </c:pt>
                <c:pt idx="50">
                  <c:v>0.6172833872687441</c:v>
                </c:pt>
                <c:pt idx="51">
                  <c:v>0.62728338726874411</c:v>
                </c:pt>
                <c:pt idx="52">
                  <c:v>0.63728338726874412</c:v>
                </c:pt>
                <c:pt idx="53">
                  <c:v>0.64728338726874413</c:v>
                </c:pt>
                <c:pt idx="54">
                  <c:v>0.65728338726874413</c:v>
                </c:pt>
                <c:pt idx="55">
                  <c:v>0.66728338726874414</c:v>
                </c:pt>
                <c:pt idx="56">
                  <c:v>0.67728338726874404</c:v>
                </c:pt>
                <c:pt idx="57">
                  <c:v>0.68728338726874405</c:v>
                </c:pt>
                <c:pt idx="58">
                  <c:v>0.69728338726874406</c:v>
                </c:pt>
                <c:pt idx="59">
                  <c:v>0.70728338726874407</c:v>
                </c:pt>
                <c:pt idx="60">
                  <c:v>0.71728338726874408</c:v>
                </c:pt>
                <c:pt idx="61">
                  <c:v>0.72728338726874409</c:v>
                </c:pt>
                <c:pt idx="62">
                  <c:v>0.73728338726874409</c:v>
                </c:pt>
                <c:pt idx="63">
                  <c:v>0.7472833872687441</c:v>
                </c:pt>
                <c:pt idx="64">
                  <c:v>0.75728338726874411</c:v>
                </c:pt>
                <c:pt idx="65">
                  <c:v>0.76728338726874412</c:v>
                </c:pt>
                <c:pt idx="66">
                  <c:v>0.77728338726874413</c:v>
                </c:pt>
                <c:pt idx="67">
                  <c:v>0.78728338726874414</c:v>
                </c:pt>
                <c:pt idx="68">
                  <c:v>0.79728338726874404</c:v>
                </c:pt>
                <c:pt idx="69">
                  <c:v>0.80728338726874405</c:v>
                </c:pt>
                <c:pt idx="70">
                  <c:v>0.81728338726874405</c:v>
                </c:pt>
                <c:pt idx="71">
                  <c:v>0.82728338726874406</c:v>
                </c:pt>
                <c:pt idx="72">
                  <c:v>0.83728338726874407</c:v>
                </c:pt>
                <c:pt idx="73">
                  <c:v>0.84728338726874408</c:v>
                </c:pt>
                <c:pt idx="74">
                  <c:v>0.85728338726874409</c:v>
                </c:pt>
                <c:pt idx="75">
                  <c:v>0.8672833872687441</c:v>
                </c:pt>
                <c:pt idx="76">
                  <c:v>0.87728338726874411</c:v>
                </c:pt>
                <c:pt idx="77">
                  <c:v>0.88728338726874412</c:v>
                </c:pt>
                <c:pt idx="78">
                  <c:v>0.89728338726874413</c:v>
                </c:pt>
                <c:pt idx="79">
                  <c:v>0.90728338726874413</c:v>
                </c:pt>
                <c:pt idx="80">
                  <c:v>0.91728338726874414</c:v>
                </c:pt>
                <c:pt idx="81">
                  <c:v>0.92728338726874404</c:v>
                </c:pt>
                <c:pt idx="82">
                  <c:v>0.93728338726874405</c:v>
                </c:pt>
                <c:pt idx="83">
                  <c:v>0.94728338726874406</c:v>
                </c:pt>
                <c:pt idx="84">
                  <c:v>0.95728338726874407</c:v>
                </c:pt>
                <c:pt idx="85">
                  <c:v>0.96728338726874408</c:v>
                </c:pt>
                <c:pt idx="86">
                  <c:v>0.97728338726874409</c:v>
                </c:pt>
                <c:pt idx="87">
                  <c:v>0.98728338726874409</c:v>
                </c:pt>
                <c:pt idx="88">
                  <c:v>0.9972833872687441</c:v>
                </c:pt>
                <c:pt idx="89">
                  <c:v>1.0072833872687441</c:v>
                </c:pt>
                <c:pt idx="90">
                  <c:v>1.0172833872687441</c:v>
                </c:pt>
                <c:pt idx="91">
                  <c:v>1.0272833872687441</c:v>
                </c:pt>
                <c:pt idx="92">
                  <c:v>1.0372833872687441</c:v>
                </c:pt>
                <c:pt idx="93">
                  <c:v>1.0472833872687439</c:v>
                </c:pt>
                <c:pt idx="94">
                  <c:v>1.0572833872687439</c:v>
                </c:pt>
                <c:pt idx="95">
                  <c:v>1.0672833872687439</c:v>
                </c:pt>
                <c:pt idx="96">
                  <c:v>1.077283387268744</c:v>
                </c:pt>
                <c:pt idx="97">
                  <c:v>1.087283387268744</c:v>
                </c:pt>
                <c:pt idx="98">
                  <c:v>1.097283387268744</c:v>
                </c:pt>
                <c:pt idx="99">
                  <c:v>1.107283387268744</c:v>
                </c:pt>
              </c:numCache>
            </c:numRef>
          </c:yVal>
          <c:smooth val="0"/>
          <c:extLst>
            <c:ext xmlns:c16="http://schemas.microsoft.com/office/drawing/2014/chart" uri="{C3380CC4-5D6E-409C-BE32-E72D297353CC}">
              <c16:uniqueId val="{00000004-3A1A-43D3-BF3B-0AD20A3F03AF}"/>
            </c:ext>
          </c:extLst>
        </c:ser>
        <c:dLbls>
          <c:showLegendKey val="0"/>
          <c:showVal val="0"/>
          <c:showCatName val="0"/>
          <c:showSerName val="0"/>
          <c:showPercent val="0"/>
          <c:showBubbleSize val="0"/>
        </c:dLbls>
        <c:axId val="916660296"/>
        <c:axId val="916660624"/>
        <c:extLst/>
      </c:scatterChart>
      <c:valAx>
        <c:axId val="916660296"/>
        <c:scaling>
          <c:orientation val="minMax"/>
          <c:max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a:t>Percent Chance Group Average</a:t>
                </a:r>
              </a:p>
            </c:rich>
          </c:tx>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916660624"/>
        <c:crosses val="autoZero"/>
        <c:crossBetween val="midCat"/>
      </c:valAx>
      <c:valAx>
        <c:axId val="916660624"/>
        <c:scaling>
          <c:orientation val="minMax"/>
          <c:max val="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a:t>Model Estimate</a:t>
                </a:r>
              </a:p>
            </c:rich>
          </c:tx>
          <c:layout>
            <c:manualLayout>
              <c:xMode val="edge"/>
              <c:yMode val="edge"/>
              <c:x val="5.5346488191238413E-3"/>
              <c:y val="0.3661605748968620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91666029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solidFill>
            <a:sysClr val="windowText" lastClr="000000"/>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ysClr val="windowText" lastClr="000000"/>
                </a:solidFill>
                <a:latin typeface="+mn-lt"/>
                <a:ea typeface="+mn-ea"/>
                <a:cs typeface="+mn-cs"/>
              </a:defRPr>
            </a:pPr>
            <a:r>
              <a:rPr lang="en-US"/>
              <a:t>Model Estimate vs. Group Average</a:t>
            </a:r>
          </a:p>
        </c:rich>
      </c:tx>
      <c:layout>
        <c:manualLayout>
          <c:xMode val="edge"/>
          <c:yMode val="edge"/>
          <c:x val="0.25415593608557152"/>
          <c:y val="1.3643911155392893E-2"/>
        </c:manualLayout>
      </c:layout>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4480333604640339"/>
          <c:y val="0.12829627754237904"/>
          <c:w val="0.80339257745226544"/>
          <c:h val="0.71252781646670238"/>
        </c:manualLayout>
      </c:layout>
      <c:scatterChart>
        <c:scatterStyle val="lineMarker"/>
        <c:varyColors val="0"/>
        <c:ser>
          <c:idx val="0"/>
          <c:order val="0"/>
          <c:spPr>
            <a:ln w="25400" cap="rnd">
              <a:noFill/>
              <a:round/>
            </a:ln>
            <a:effectLst/>
          </c:spPr>
          <c:marker>
            <c:symbol val="circle"/>
            <c:size val="3"/>
            <c:spPr>
              <a:solidFill>
                <a:schemeClr val="accent2"/>
              </a:solidFill>
              <a:ln w="9525">
                <a:noFill/>
              </a:ln>
              <a:effectLst/>
            </c:spPr>
          </c:marker>
          <c:xVal>
            <c:numRef>
              <c:f>Regression!$F$15:$F$214</c:f>
              <c:numCache>
                <c:formatCode>0.00</c:formatCode>
                <c:ptCount val="200"/>
                <c:pt idx="0">
                  <c:v>0.72499999999999998</c:v>
                </c:pt>
                <c:pt idx="1">
                  <c:v>0.214</c:v>
                </c:pt>
                <c:pt idx="2">
                  <c:v>0.38300000000000001</c:v>
                </c:pt>
                <c:pt idx="3">
                  <c:v>0.26500000000000001</c:v>
                </c:pt>
                <c:pt idx="4">
                  <c:v>0.628</c:v>
                </c:pt>
                <c:pt idx="5">
                  <c:v>0.69</c:v>
                </c:pt>
                <c:pt idx="6">
                  <c:v>0.62</c:v>
                </c:pt>
                <c:pt idx="7">
                  <c:v>0.13500000000000001</c:v>
                </c:pt>
                <c:pt idx="8">
                  <c:v>0.27600000000000002</c:v>
                </c:pt>
                <c:pt idx="9">
                  <c:v>0.47899999999999998</c:v>
                </c:pt>
                <c:pt idx="10">
                  <c:v>0.54200000000000004</c:v>
                </c:pt>
                <c:pt idx="11">
                  <c:v>5.2999999999999999E-2</c:v>
                </c:pt>
                <c:pt idx="12">
                  <c:v>0.19600000000000001</c:v>
                </c:pt>
                <c:pt idx="13">
                  <c:v>0.47299999999999998</c:v>
                </c:pt>
                <c:pt idx="14">
                  <c:v>0.48499999999999999</c:v>
                </c:pt>
                <c:pt idx="15">
                  <c:v>0.35699999999999998</c:v>
                </c:pt>
                <c:pt idx="16">
                  <c:v>0.59199999999999997</c:v>
                </c:pt>
                <c:pt idx="17">
                  <c:v>0.115</c:v>
                </c:pt>
                <c:pt idx="18">
                  <c:v>0.58399999999999996</c:v>
                </c:pt>
                <c:pt idx="19">
                  <c:v>0.58199999999999996</c:v>
                </c:pt>
                <c:pt idx="20">
                  <c:v>0.34399999999999997</c:v>
                </c:pt>
                <c:pt idx="21">
                  <c:v>0.50700000000000001</c:v>
                </c:pt>
                <c:pt idx="22">
                  <c:v>0.67200000000000004</c:v>
                </c:pt>
                <c:pt idx="23">
                  <c:v>0.60899999999999999</c:v>
                </c:pt>
                <c:pt idx="24">
                  <c:v>0.251</c:v>
                </c:pt>
                <c:pt idx="25">
                  <c:v>0.45800000000000002</c:v>
                </c:pt>
                <c:pt idx="26">
                  <c:v>0.66800000000000004</c:v>
                </c:pt>
                <c:pt idx="27">
                  <c:v>0.51</c:v>
                </c:pt>
                <c:pt idx="28">
                  <c:v>0.222</c:v>
                </c:pt>
                <c:pt idx="29">
                  <c:v>0.60699999999999998</c:v>
                </c:pt>
                <c:pt idx="30">
                  <c:v>0.17399999999999999</c:v>
                </c:pt>
                <c:pt idx="31">
                  <c:v>0.67600000000000005</c:v>
                </c:pt>
                <c:pt idx="32">
                  <c:v>0.24</c:v>
                </c:pt>
                <c:pt idx="33">
                  <c:v>0.27400000000000002</c:v>
                </c:pt>
                <c:pt idx="34">
                  <c:v>0.105</c:v>
                </c:pt>
                <c:pt idx="35">
                  <c:v>0.221</c:v>
                </c:pt>
                <c:pt idx="36">
                  <c:v>0.52600000000000002</c:v>
                </c:pt>
                <c:pt idx="37">
                  <c:v>0.64200000000000002</c:v>
                </c:pt>
                <c:pt idx="38">
                  <c:v>0.54100000000000004</c:v>
                </c:pt>
                <c:pt idx="39">
                  <c:v>0.46300000000000002</c:v>
                </c:pt>
                <c:pt idx="40">
                  <c:v>0.41899999999999998</c:v>
                </c:pt>
                <c:pt idx="41">
                  <c:v>0.17399999999999999</c:v>
                </c:pt>
                <c:pt idx="42">
                  <c:v>0.34599999999999997</c:v>
                </c:pt>
                <c:pt idx="43">
                  <c:v>5.8999999999999997E-2</c:v>
                </c:pt>
                <c:pt idx="44">
                  <c:v>0.72699999999999998</c:v>
                </c:pt>
                <c:pt idx="45">
                  <c:v>0.41</c:v>
                </c:pt>
                <c:pt idx="46">
                  <c:v>0.73699999999999999</c:v>
                </c:pt>
                <c:pt idx="47">
                  <c:v>0.29499999999999998</c:v>
                </c:pt>
                <c:pt idx="48">
                  <c:v>0.14799999999999999</c:v>
                </c:pt>
                <c:pt idx="49">
                  <c:v>0.33600000000000002</c:v>
                </c:pt>
                <c:pt idx="50">
                  <c:v>0.25800000000000001</c:v>
                </c:pt>
                <c:pt idx="51">
                  <c:v>0.61599999999999999</c:v>
                </c:pt>
                <c:pt idx="52">
                  <c:v>0.156</c:v>
                </c:pt>
                <c:pt idx="53">
                  <c:v>0.42199999999999999</c:v>
                </c:pt>
                <c:pt idx="54">
                  <c:v>0.56299999999999994</c:v>
                </c:pt>
                <c:pt idx="55">
                  <c:v>6.8000000000000005E-2</c:v>
                </c:pt>
                <c:pt idx="56">
                  <c:v>0.48799999999999999</c:v>
                </c:pt>
                <c:pt idx="57">
                  <c:v>0.32700000000000001</c:v>
                </c:pt>
                <c:pt idx="58">
                  <c:v>0.50900000000000001</c:v>
                </c:pt>
                <c:pt idx="59">
                  <c:v>0.56499999999999995</c:v>
                </c:pt>
                <c:pt idx="60">
                  <c:v>0.47699999999999998</c:v>
                </c:pt>
                <c:pt idx="61">
                  <c:v>0.32400000000000001</c:v>
                </c:pt>
                <c:pt idx="62">
                  <c:v>0.157</c:v>
                </c:pt>
                <c:pt idx="63">
                  <c:v>0.47499999999999998</c:v>
                </c:pt>
                <c:pt idx="64">
                  <c:v>0.379</c:v>
                </c:pt>
                <c:pt idx="65">
                  <c:v>7.0999999999999994E-2</c:v>
                </c:pt>
                <c:pt idx="66">
                  <c:v>0.35199999999999998</c:v>
                </c:pt>
                <c:pt idx="67">
                  <c:v>0.113</c:v>
                </c:pt>
                <c:pt idx="68">
                  <c:v>0.46200000000000002</c:v>
                </c:pt>
                <c:pt idx="69">
                  <c:v>0.13100000000000001</c:v>
                </c:pt>
                <c:pt idx="70">
                  <c:v>0.23</c:v>
                </c:pt>
                <c:pt idx="71">
                  <c:v>0.245</c:v>
                </c:pt>
                <c:pt idx="72">
                  <c:v>0.48599999999999999</c:v>
                </c:pt>
                <c:pt idx="73">
                  <c:v>3.6999999999999998E-2</c:v>
                </c:pt>
                <c:pt idx="74">
                  <c:v>0.14000000000000001</c:v>
                </c:pt>
                <c:pt idx="75">
                  <c:v>0.253</c:v>
                </c:pt>
                <c:pt idx="76">
                  <c:v>0.26700000000000002</c:v>
                </c:pt>
                <c:pt idx="77">
                  <c:v>0.76</c:v>
                </c:pt>
                <c:pt idx="78">
                  <c:v>0.14000000000000001</c:v>
                </c:pt>
                <c:pt idx="79">
                  <c:v>0.59699999999999998</c:v>
                </c:pt>
                <c:pt idx="80">
                  <c:v>3.3000000000000002E-2</c:v>
                </c:pt>
                <c:pt idx="81">
                  <c:v>0.29599999999999999</c:v>
                </c:pt>
                <c:pt idx="82">
                  <c:v>0.60099999999999998</c:v>
                </c:pt>
                <c:pt idx="83">
                  <c:v>0.77800000000000002</c:v>
                </c:pt>
                <c:pt idx="84">
                  <c:v>0.38100000000000001</c:v>
                </c:pt>
                <c:pt idx="85">
                  <c:v>0.49399999999999999</c:v>
                </c:pt>
                <c:pt idx="86">
                  <c:v>0.47299999999999998</c:v>
                </c:pt>
                <c:pt idx="87">
                  <c:v>0.40100000000000002</c:v>
                </c:pt>
                <c:pt idx="88">
                  <c:v>0.35899999999999999</c:v>
                </c:pt>
                <c:pt idx="89">
                  <c:v>0.15</c:v>
                </c:pt>
                <c:pt idx="90">
                  <c:v>0.49099999999999999</c:v>
                </c:pt>
                <c:pt idx="91">
                  <c:v>0.52800000000000002</c:v>
                </c:pt>
                <c:pt idx="92">
                  <c:v>0.111</c:v>
                </c:pt>
                <c:pt idx="93">
                  <c:v>0.46100000000000002</c:v>
                </c:pt>
                <c:pt idx="94">
                  <c:v>0.33</c:v>
                </c:pt>
                <c:pt idx="95">
                  <c:v>0.33700000000000002</c:v>
                </c:pt>
                <c:pt idx="96">
                  <c:v>0.34200000000000003</c:v>
                </c:pt>
                <c:pt idx="97">
                  <c:v>0.42799999999999999</c:v>
                </c:pt>
                <c:pt idx="98">
                  <c:v>0.66600000000000004</c:v>
                </c:pt>
                <c:pt idx="99">
                  <c:v>0.59399999999999997</c:v>
                </c:pt>
                <c:pt idx="100">
                  <c:v>0.33600000000000002</c:v>
                </c:pt>
                <c:pt idx="101">
                  <c:v>0.17299999999999999</c:v>
                </c:pt>
                <c:pt idx="102">
                  <c:v>0.40300000000000002</c:v>
                </c:pt>
                <c:pt idx="103">
                  <c:v>0.254</c:v>
                </c:pt>
                <c:pt idx="104">
                  <c:v>0.109</c:v>
                </c:pt>
                <c:pt idx="105">
                  <c:v>0.39900000000000002</c:v>
                </c:pt>
                <c:pt idx="106">
                  <c:v>0.375</c:v>
                </c:pt>
                <c:pt idx="107">
                  <c:v>0.59499999999999997</c:v>
                </c:pt>
                <c:pt idx="108">
                  <c:v>0.37</c:v>
                </c:pt>
                <c:pt idx="109">
                  <c:v>0.63200000000000001</c:v>
                </c:pt>
                <c:pt idx="110">
                  <c:v>0.57199999999999995</c:v>
                </c:pt>
                <c:pt idx="111">
                  <c:v>0.74199999999999999</c:v>
                </c:pt>
                <c:pt idx="112">
                  <c:v>0.123</c:v>
                </c:pt>
                <c:pt idx="113">
                  <c:v>0.13500000000000001</c:v>
                </c:pt>
                <c:pt idx="114">
                  <c:v>0.32200000000000001</c:v>
                </c:pt>
                <c:pt idx="115">
                  <c:v>0.04</c:v>
                </c:pt>
                <c:pt idx="116">
                  <c:v>0.115</c:v>
                </c:pt>
                <c:pt idx="117">
                  <c:v>0.38300000000000001</c:v>
                </c:pt>
                <c:pt idx="118">
                  <c:v>0.434</c:v>
                </c:pt>
                <c:pt idx="119">
                  <c:v>0.371</c:v>
                </c:pt>
                <c:pt idx="120">
                  <c:v>0.19</c:v>
                </c:pt>
                <c:pt idx="121">
                  <c:v>7.3999999999999996E-2</c:v>
                </c:pt>
                <c:pt idx="122">
                  <c:v>0.40300000000000002</c:v>
                </c:pt>
                <c:pt idx="123">
                  <c:v>0.52300000000000002</c:v>
                </c:pt>
                <c:pt idx="124">
                  <c:v>0.35899999999999999</c:v>
                </c:pt>
                <c:pt idx="125">
                  <c:v>0.29099999999999998</c:v>
                </c:pt>
                <c:pt idx="126">
                  <c:v>0.1</c:v>
                </c:pt>
                <c:pt idx="127">
                  <c:v>2.1999999999999999E-2</c:v>
                </c:pt>
                <c:pt idx="128">
                  <c:v>0.68500000000000005</c:v>
                </c:pt>
                <c:pt idx="129">
                  <c:v>0.40100000000000002</c:v>
                </c:pt>
                <c:pt idx="130">
                  <c:v>0.60699999999999998</c:v>
                </c:pt>
                <c:pt idx="131">
                  <c:v>0.59399999999999997</c:v>
                </c:pt>
                <c:pt idx="132">
                  <c:v>0.8</c:v>
                </c:pt>
                <c:pt idx="133">
                  <c:v>0.60899999999999999</c:v>
                </c:pt>
                <c:pt idx="134">
                  <c:v>0.29199999999999998</c:v>
                </c:pt>
                <c:pt idx="135">
                  <c:v>0.39900000000000002</c:v>
                </c:pt>
                <c:pt idx="136">
                  <c:v>0.24099999999999999</c:v>
                </c:pt>
                <c:pt idx="137">
                  <c:v>0.41399999999999998</c:v>
                </c:pt>
                <c:pt idx="138">
                  <c:v>0.63800000000000001</c:v>
                </c:pt>
                <c:pt idx="139">
                  <c:v>0.157</c:v>
                </c:pt>
                <c:pt idx="140">
                  <c:v>0.10299999999999999</c:v>
                </c:pt>
                <c:pt idx="141">
                  <c:v>0.56599999999999995</c:v>
                </c:pt>
                <c:pt idx="142">
                  <c:v>0.439</c:v>
                </c:pt>
                <c:pt idx="143">
                  <c:v>0.65500000000000003</c:v>
                </c:pt>
                <c:pt idx="144">
                  <c:v>0.42</c:v>
                </c:pt>
                <c:pt idx="145">
                  <c:v>0.41399999999999998</c:v>
                </c:pt>
                <c:pt idx="146">
                  <c:v>0.107</c:v>
                </c:pt>
                <c:pt idx="147">
                  <c:v>0.46300000000000002</c:v>
                </c:pt>
                <c:pt idx="148">
                  <c:v>0.36199999999999999</c:v>
                </c:pt>
                <c:pt idx="149">
                  <c:v>0.66600000000000004</c:v>
                </c:pt>
                <c:pt idx="150">
                  <c:v>0.126</c:v>
                </c:pt>
                <c:pt idx="151">
                  <c:v>0.49199999999999999</c:v>
                </c:pt>
                <c:pt idx="152">
                  <c:v>0.48299999999999998</c:v>
                </c:pt>
                <c:pt idx="153">
                  <c:v>0.51300000000000001</c:v>
                </c:pt>
                <c:pt idx="154">
                  <c:v>7.1999999999999995E-2</c:v>
                </c:pt>
                <c:pt idx="155">
                  <c:v>0.44800000000000001</c:v>
                </c:pt>
                <c:pt idx="156">
                  <c:v>0.54600000000000004</c:v>
                </c:pt>
                <c:pt idx="157">
                  <c:v>0.34200000000000003</c:v>
                </c:pt>
                <c:pt idx="158">
                  <c:v>0.29599999999999999</c:v>
                </c:pt>
                <c:pt idx="159">
                  <c:v>0.14499999999999999</c:v>
                </c:pt>
                <c:pt idx="160">
                  <c:v>0.73</c:v>
                </c:pt>
                <c:pt idx="161">
                  <c:v>0.36899999999999999</c:v>
                </c:pt>
                <c:pt idx="162">
                  <c:v>0.39400000000000002</c:v>
                </c:pt>
                <c:pt idx="163">
                  <c:v>0.17299999999999999</c:v>
                </c:pt>
                <c:pt idx="164">
                  <c:v>0.39800000000000002</c:v>
                </c:pt>
                <c:pt idx="165">
                  <c:v>5.7000000000000002E-2</c:v>
                </c:pt>
                <c:pt idx="166">
                  <c:v>0.56799999999999995</c:v>
                </c:pt>
                <c:pt idx="167">
                  <c:v>0.42</c:v>
                </c:pt>
                <c:pt idx="168">
                  <c:v>0.64500000000000002</c:v>
                </c:pt>
                <c:pt idx="169">
                  <c:v>0.23699999999999999</c:v>
                </c:pt>
                <c:pt idx="170">
                  <c:v>0.65900000000000003</c:v>
                </c:pt>
                <c:pt idx="171">
                  <c:v>0.66800000000000004</c:v>
                </c:pt>
                <c:pt idx="172">
                  <c:v>0.439</c:v>
                </c:pt>
                <c:pt idx="173">
                  <c:v>0.54400000000000004</c:v>
                </c:pt>
                <c:pt idx="174">
                  <c:v>0.27200000000000002</c:v>
                </c:pt>
                <c:pt idx="175">
                  <c:v>0.68100000000000005</c:v>
                </c:pt>
                <c:pt idx="176">
                  <c:v>0.19800000000000001</c:v>
                </c:pt>
                <c:pt idx="177">
                  <c:v>0.53700000000000003</c:v>
                </c:pt>
                <c:pt idx="178">
                  <c:v>7.1999999999999995E-2</c:v>
                </c:pt>
                <c:pt idx="179">
                  <c:v>0.435</c:v>
                </c:pt>
                <c:pt idx="180">
                  <c:v>0.30299999999999999</c:v>
                </c:pt>
                <c:pt idx="181">
                  <c:v>0.70099999999999996</c:v>
                </c:pt>
                <c:pt idx="182">
                  <c:v>0.10199999999999999</c:v>
                </c:pt>
                <c:pt idx="183">
                  <c:v>9.6000000000000002E-2</c:v>
                </c:pt>
                <c:pt idx="184">
                  <c:v>0.245</c:v>
                </c:pt>
                <c:pt idx="185">
                  <c:v>0.23200000000000001</c:v>
                </c:pt>
                <c:pt idx="186">
                  <c:v>0.434</c:v>
                </c:pt>
                <c:pt idx="187">
                  <c:v>0.36199999999999999</c:v>
                </c:pt>
                <c:pt idx="188">
                  <c:v>0.29599999999999999</c:v>
                </c:pt>
                <c:pt idx="189">
                  <c:v>0.34799999999999998</c:v>
                </c:pt>
                <c:pt idx="190">
                  <c:v>0.626</c:v>
                </c:pt>
                <c:pt idx="191">
                  <c:v>6.2E-2</c:v>
                </c:pt>
                <c:pt idx="192">
                  <c:v>0.28100000000000003</c:v>
                </c:pt>
                <c:pt idx="193">
                  <c:v>0.38300000000000001</c:v>
                </c:pt>
                <c:pt idx="194">
                  <c:v>0.45800000000000002</c:v>
                </c:pt>
                <c:pt idx="195">
                  <c:v>0.52800000000000002</c:v>
                </c:pt>
                <c:pt idx="196">
                  <c:v>0.26200000000000001</c:v>
                </c:pt>
                <c:pt idx="197">
                  <c:v>0.13400000000000001</c:v>
                </c:pt>
                <c:pt idx="198">
                  <c:v>9.2999999999999999E-2</c:v>
                </c:pt>
                <c:pt idx="199">
                  <c:v>0.14699999999999999</c:v>
                </c:pt>
              </c:numCache>
            </c:numRef>
          </c:xVal>
          <c:yVal>
            <c:numRef>
              <c:f>Regression!$G$15:$G$214</c:f>
              <c:numCache>
                <c:formatCode>0.000000</c:formatCode>
                <c:ptCount val="200"/>
                <c:pt idx="0">
                  <c:v>0.55364180670301022</c:v>
                </c:pt>
                <c:pt idx="1">
                  <c:v>0.24563492051671182</c:v>
                </c:pt>
                <c:pt idx="2">
                  <c:v>0.44437698673005777</c:v>
                </c:pt>
                <c:pt idx="3">
                  <c:v>0.2721273927488605</c:v>
                </c:pt>
                <c:pt idx="4">
                  <c:v>0.61839963915308638</c:v>
                </c:pt>
                <c:pt idx="5">
                  <c:v>0.61072979267310301</c:v>
                </c:pt>
                <c:pt idx="6">
                  <c:v>0.62029589662920959</c:v>
                </c:pt>
                <c:pt idx="7">
                  <c:v>0.13360777091250908</c:v>
                </c:pt>
                <c:pt idx="8">
                  <c:v>0.30974190231863985</c:v>
                </c:pt>
                <c:pt idx="9">
                  <c:v>0.40147181762549378</c:v>
                </c:pt>
                <c:pt idx="10">
                  <c:v>0.51951361262458251</c:v>
                </c:pt>
                <c:pt idx="11">
                  <c:v>8.1548754955866623E-2</c:v>
                </c:pt>
                <c:pt idx="12">
                  <c:v>0.15020986329940977</c:v>
                </c:pt>
                <c:pt idx="13">
                  <c:v>0.52462192441663802</c:v>
                </c:pt>
                <c:pt idx="14">
                  <c:v>0.52699988461512237</c:v>
                </c:pt>
                <c:pt idx="15">
                  <c:v>0.40580353238946054</c:v>
                </c:pt>
                <c:pt idx="16">
                  <c:v>0.48513969816755831</c:v>
                </c:pt>
                <c:pt idx="17">
                  <c:v>0.25934185568492163</c:v>
                </c:pt>
                <c:pt idx="18">
                  <c:v>0.36969000645749478</c:v>
                </c:pt>
                <c:pt idx="19">
                  <c:v>0.48203033356486913</c:v>
                </c:pt>
                <c:pt idx="20">
                  <c:v>0.34877444319355438</c:v>
                </c:pt>
                <c:pt idx="21">
                  <c:v>0.50520519817131304</c:v>
                </c:pt>
                <c:pt idx="22">
                  <c:v>0.61271467471474661</c:v>
                </c:pt>
                <c:pt idx="23">
                  <c:v>0.54591285082510654</c:v>
                </c:pt>
                <c:pt idx="24">
                  <c:v>0.23620344497783757</c:v>
                </c:pt>
                <c:pt idx="25">
                  <c:v>0.42646449323751273</c:v>
                </c:pt>
                <c:pt idx="26">
                  <c:v>0.67058911412099698</c:v>
                </c:pt>
                <c:pt idx="27">
                  <c:v>0.5575454042833804</c:v>
                </c:pt>
                <c:pt idx="28">
                  <c:v>0.28266384088144908</c:v>
                </c:pt>
                <c:pt idx="29">
                  <c:v>0.58770716245620747</c:v>
                </c:pt>
                <c:pt idx="30">
                  <c:v>0.11068105022105096</c:v>
                </c:pt>
                <c:pt idx="31">
                  <c:v>0.62892870849377491</c:v>
                </c:pt>
                <c:pt idx="32">
                  <c:v>0.47084413730307373</c:v>
                </c:pt>
                <c:pt idx="33">
                  <c:v>0.27186899167618234</c:v>
                </c:pt>
                <c:pt idx="34">
                  <c:v>0.1028568772537873</c:v>
                </c:pt>
                <c:pt idx="35">
                  <c:v>0.34813322112172784</c:v>
                </c:pt>
                <c:pt idx="36">
                  <c:v>0.54049772619879888</c:v>
                </c:pt>
                <c:pt idx="37">
                  <c:v>0.52077220406148617</c:v>
                </c:pt>
                <c:pt idx="38">
                  <c:v>0.46685543689678177</c:v>
                </c:pt>
                <c:pt idx="39">
                  <c:v>0.52480528628234779</c:v>
                </c:pt>
                <c:pt idx="40">
                  <c:v>0.38795326384878881</c:v>
                </c:pt>
                <c:pt idx="41">
                  <c:v>0.25230769218642246</c:v>
                </c:pt>
                <c:pt idx="42">
                  <c:v>0.45613388102890873</c:v>
                </c:pt>
                <c:pt idx="43">
                  <c:v>3.0770387749107814E-2</c:v>
                </c:pt>
                <c:pt idx="44">
                  <c:v>0.62707862776406675</c:v>
                </c:pt>
                <c:pt idx="45">
                  <c:v>0.35389941656442514</c:v>
                </c:pt>
                <c:pt idx="46">
                  <c:v>0.66767726534621463</c:v>
                </c:pt>
                <c:pt idx="47">
                  <c:v>0.27100185675431765</c:v>
                </c:pt>
                <c:pt idx="48">
                  <c:v>0.11543637243243909</c:v>
                </c:pt>
                <c:pt idx="49">
                  <c:v>0.41160983117759381</c:v>
                </c:pt>
                <c:pt idx="50">
                  <c:v>0.28294009988386659</c:v>
                </c:pt>
                <c:pt idx="51">
                  <c:v>0.53431410577282901</c:v>
                </c:pt>
                <c:pt idx="52">
                  <c:v>0.13626729201559262</c:v>
                </c:pt>
                <c:pt idx="53">
                  <c:v>0.36644755643516835</c:v>
                </c:pt>
                <c:pt idx="54">
                  <c:v>0.50995155928268909</c:v>
                </c:pt>
                <c:pt idx="55">
                  <c:v>1E-4</c:v>
                </c:pt>
                <c:pt idx="56">
                  <c:v>0.40660498059757888</c:v>
                </c:pt>
                <c:pt idx="57">
                  <c:v>0.33587385738602105</c:v>
                </c:pt>
                <c:pt idx="58">
                  <c:v>0.5640211590225227</c:v>
                </c:pt>
                <c:pt idx="59">
                  <c:v>0.54930604132483007</c:v>
                </c:pt>
                <c:pt idx="60">
                  <c:v>0.56043945354710789</c:v>
                </c:pt>
                <c:pt idx="61">
                  <c:v>0.38215373047919843</c:v>
                </c:pt>
                <c:pt idx="62">
                  <c:v>0.2058143832080444</c:v>
                </c:pt>
                <c:pt idx="63">
                  <c:v>0.51883167383396278</c:v>
                </c:pt>
                <c:pt idx="64">
                  <c:v>0.40699121427315643</c:v>
                </c:pt>
                <c:pt idx="65">
                  <c:v>0.12476223080683418</c:v>
                </c:pt>
                <c:pt idx="66">
                  <c:v>0.35390274474211181</c:v>
                </c:pt>
                <c:pt idx="67">
                  <c:v>0.12553312518311777</c:v>
                </c:pt>
                <c:pt idx="68">
                  <c:v>0.51930113634089614</c:v>
                </c:pt>
                <c:pt idx="69">
                  <c:v>0.11950697131939823</c:v>
                </c:pt>
                <c:pt idx="70">
                  <c:v>0.19074350660388867</c:v>
                </c:pt>
                <c:pt idx="71">
                  <c:v>0.36806699603381021</c:v>
                </c:pt>
                <c:pt idx="72">
                  <c:v>0.5391367269833518</c:v>
                </c:pt>
                <c:pt idx="73">
                  <c:v>1E-4</c:v>
                </c:pt>
                <c:pt idx="74">
                  <c:v>0.20461022784825011</c:v>
                </c:pt>
                <c:pt idx="75">
                  <c:v>0.24624022299981538</c:v>
                </c:pt>
                <c:pt idx="76">
                  <c:v>0.30854918569819928</c:v>
                </c:pt>
                <c:pt idx="77">
                  <c:v>0.78086972327025261</c:v>
                </c:pt>
                <c:pt idx="78">
                  <c:v>0.26827362177949537</c:v>
                </c:pt>
                <c:pt idx="79">
                  <c:v>0.52994773204134804</c:v>
                </c:pt>
                <c:pt idx="80">
                  <c:v>1E-4</c:v>
                </c:pt>
                <c:pt idx="81">
                  <c:v>0.32824564791582855</c:v>
                </c:pt>
                <c:pt idx="82">
                  <c:v>0.54606804264316744</c:v>
                </c:pt>
                <c:pt idx="83">
                  <c:v>0.64661555586296782</c:v>
                </c:pt>
                <c:pt idx="84">
                  <c:v>0.47344256595050149</c:v>
                </c:pt>
                <c:pt idx="85">
                  <c:v>0.70313426797867651</c:v>
                </c:pt>
                <c:pt idx="86">
                  <c:v>0.46040052247565932</c:v>
                </c:pt>
                <c:pt idx="87">
                  <c:v>0.28907136699721858</c:v>
                </c:pt>
                <c:pt idx="88">
                  <c:v>0.32771367810380836</c:v>
                </c:pt>
                <c:pt idx="89">
                  <c:v>0.14554473862841361</c:v>
                </c:pt>
                <c:pt idx="90">
                  <c:v>0.54148282795908076</c:v>
                </c:pt>
                <c:pt idx="91">
                  <c:v>0.46401555110870452</c:v>
                </c:pt>
                <c:pt idx="92">
                  <c:v>0.15655064926793555</c:v>
                </c:pt>
                <c:pt idx="93">
                  <c:v>0.4453583595630296</c:v>
                </c:pt>
                <c:pt idx="94">
                  <c:v>0.32995529441127569</c:v>
                </c:pt>
                <c:pt idx="95">
                  <c:v>0.28848916049132944</c:v>
                </c:pt>
                <c:pt idx="96">
                  <c:v>0.17718169419876423</c:v>
                </c:pt>
                <c:pt idx="97">
                  <c:v>0.41088082576852436</c:v>
                </c:pt>
                <c:pt idx="98">
                  <c:v>0.6814311635289001</c:v>
                </c:pt>
                <c:pt idx="99">
                  <c:v>0.56922372830242385</c:v>
                </c:pt>
                <c:pt idx="100">
                  <c:v>0.46588546346947401</c:v>
                </c:pt>
                <c:pt idx="101">
                  <c:v>0.23545615049361515</c:v>
                </c:pt>
                <c:pt idx="102">
                  <c:v>0.45968493884050599</c:v>
                </c:pt>
                <c:pt idx="103">
                  <c:v>0.32887532178979095</c:v>
                </c:pt>
                <c:pt idx="104">
                  <c:v>9.6733256097772349E-2</c:v>
                </c:pt>
                <c:pt idx="105">
                  <c:v>0.46570363484960531</c:v>
                </c:pt>
                <c:pt idx="106">
                  <c:v>0.31589563682783545</c:v>
                </c:pt>
                <c:pt idx="107">
                  <c:v>0.62905637363799349</c:v>
                </c:pt>
                <c:pt idx="108">
                  <c:v>0.37494588865152823</c:v>
                </c:pt>
                <c:pt idx="109">
                  <c:v>0.6274224136205393</c:v>
                </c:pt>
                <c:pt idx="110">
                  <c:v>0.55414459236757396</c:v>
                </c:pt>
                <c:pt idx="111">
                  <c:v>0.64651756944781202</c:v>
                </c:pt>
                <c:pt idx="112">
                  <c:v>0.20605097892516616</c:v>
                </c:pt>
                <c:pt idx="113">
                  <c:v>0.19021709065147357</c:v>
                </c:pt>
                <c:pt idx="114">
                  <c:v>0.37176002132550934</c:v>
                </c:pt>
                <c:pt idx="115">
                  <c:v>4.2289694447480708E-3</c:v>
                </c:pt>
                <c:pt idx="116">
                  <c:v>0.16711686452554758</c:v>
                </c:pt>
                <c:pt idx="117">
                  <c:v>0.41563574723028907</c:v>
                </c:pt>
                <c:pt idx="118">
                  <c:v>0.39504788188833251</c:v>
                </c:pt>
                <c:pt idx="119">
                  <c:v>0.37321337403378685</c:v>
                </c:pt>
                <c:pt idx="120">
                  <c:v>0.21252993371700385</c:v>
                </c:pt>
                <c:pt idx="121">
                  <c:v>1E-4</c:v>
                </c:pt>
                <c:pt idx="122">
                  <c:v>0.4175571775733451</c:v>
                </c:pt>
                <c:pt idx="123">
                  <c:v>0.47335021245767106</c:v>
                </c:pt>
                <c:pt idx="124">
                  <c:v>0.38135166889772298</c:v>
                </c:pt>
                <c:pt idx="125">
                  <c:v>0.30814065752148118</c:v>
                </c:pt>
                <c:pt idx="126">
                  <c:v>0.12967125092413184</c:v>
                </c:pt>
                <c:pt idx="127">
                  <c:v>1E-4</c:v>
                </c:pt>
                <c:pt idx="128">
                  <c:v>0.65834029925260951</c:v>
                </c:pt>
                <c:pt idx="129">
                  <c:v>0.31890693595264868</c:v>
                </c:pt>
                <c:pt idx="130">
                  <c:v>0.51848273486750873</c:v>
                </c:pt>
                <c:pt idx="131">
                  <c:v>0.49868971041739518</c:v>
                </c:pt>
                <c:pt idx="132">
                  <c:v>0.70291790464223969</c:v>
                </c:pt>
                <c:pt idx="133">
                  <c:v>0.56816285556540647</c:v>
                </c:pt>
                <c:pt idx="134">
                  <c:v>0.32679149373147709</c:v>
                </c:pt>
                <c:pt idx="135">
                  <c:v>0.44520268793262507</c:v>
                </c:pt>
                <c:pt idx="136">
                  <c:v>0.29388032380964213</c:v>
                </c:pt>
                <c:pt idx="137">
                  <c:v>0.44870261875980488</c:v>
                </c:pt>
                <c:pt idx="138">
                  <c:v>0.53098874858287703</c:v>
                </c:pt>
                <c:pt idx="139">
                  <c:v>0.20912077407454255</c:v>
                </c:pt>
                <c:pt idx="140">
                  <c:v>0.12327102453754214</c:v>
                </c:pt>
                <c:pt idx="141">
                  <c:v>0.53859408993077551</c:v>
                </c:pt>
                <c:pt idx="142">
                  <c:v>0.40675753667403053</c:v>
                </c:pt>
                <c:pt idx="143">
                  <c:v>0.75951603759927377</c:v>
                </c:pt>
                <c:pt idx="144">
                  <c:v>0.58321612619724617</c:v>
                </c:pt>
                <c:pt idx="145">
                  <c:v>0.44714139322785351</c:v>
                </c:pt>
                <c:pt idx="146">
                  <c:v>0.166658257780401</c:v>
                </c:pt>
                <c:pt idx="147">
                  <c:v>0.50504294924825532</c:v>
                </c:pt>
                <c:pt idx="148">
                  <c:v>0.38298980765438173</c:v>
                </c:pt>
                <c:pt idx="149">
                  <c:v>0.67607149843592274</c:v>
                </c:pt>
                <c:pt idx="150">
                  <c:v>5.6792516935528919E-2</c:v>
                </c:pt>
                <c:pt idx="151">
                  <c:v>0.46015735877595187</c:v>
                </c:pt>
                <c:pt idx="152">
                  <c:v>0.452165862815196</c:v>
                </c:pt>
                <c:pt idx="153">
                  <c:v>0.4657953356585619</c:v>
                </c:pt>
                <c:pt idx="154">
                  <c:v>0.11654254137707769</c:v>
                </c:pt>
                <c:pt idx="155">
                  <c:v>0.35887123567326362</c:v>
                </c:pt>
                <c:pt idx="156">
                  <c:v>0.53592941571771036</c:v>
                </c:pt>
                <c:pt idx="157">
                  <c:v>0.32322177651406658</c:v>
                </c:pt>
                <c:pt idx="158">
                  <c:v>0.38336241624237677</c:v>
                </c:pt>
                <c:pt idx="159">
                  <c:v>0.2520803792562159</c:v>
                </c:pt>
                <c:pt idx="160">
                  <c:v>0.63976260761098025</c:v>
                </c:pt>
                <c:pt idx="161">
                  <c:v>0.35944021784119373</c:v>
                </c:pt>
                <c:pt idx="162">
                  <c:v>0.47106812205559356</c:v>
                </c:pt>
                <c:pt idx="163">
                  <c:v>0.24763734467596488</c:v>
                </c:pt>
                <c:pt idx="164">
                  <c:v>0.33773687076723424</c:v>
                </c:pt>
                <c:pt idx="165">
                  <c:v>7.0309977526533077E-2</c:v>
                </c:pt>
                <c:pt idx="166">
                  <c:v>0.44339824963869523</c:v>
                </c:pt>
                <c:pt idx="167">
                  <c:v>0.48841945223224859</c:v>
                </c:pt>
                <c:pt idx="168">
                  <c:v>0.56848077611886871</c:v>
                </c:pt>
                <c:pt idx="169">
                  <c:v>0.332997399325347</c:v>
                </c:pt>
                <c:pt idx="170">
                  <c:v>0.58237193848356883</c:v>
                </c:pt>
                <c:pt idx="171">
                  <c:v>0.67379091127923707</c:v>
                </c:pt>
                <c:pt idx="172">
                  <c:v>0.45999024842936642</c:v>
                </c:pt>
                <c:pt idx="173">
                  <c:v>0.52682247735864118</c:v>
                </c:pt>
                <c:pt idx="174">
                  <c:v>0.37071650260338451</c:v>
                </c:pt>
                <c:pt idx="175">
                  <c:v>0.60228724165380376</c:v>
                </c:pt>
                <c:pt idx="176">
                  <c:v>0.28546546302564807</c:v>
                </c:pt>
                <c:pt idx="177">
                  <c:v>0.52929227192709571</c:v>
                </c:pt>
                <c:pt idx="178">
                  <c:v>0.14805289067272925</c:v>
                </c:pt>
                <c:pt idx="179">
                  <c:v>0.62286853903634753</c:v>
                </c:pt>
                <c:pt idx="180">
                  <c:v>0.33606123986549485</c:v>
                </c:pt>
                <c:pt idx="181">
                  <c:v>0.49591379545076597</c:v>
                </c:pt>
                <c:pt idx="182">
                  <c:v>4.6845733163449782E-2</c:v>
                </c:pt>
                <c:pt idx="183">
                  <c:v>8.1694743049732607E-2</c:v>
                </c:pt>
                <c:pt idx="184">
                  <c:v>0.29070849163089663</c:v>
                </c:pt>
                <c:pt idx="185">
                  <c:v>0.25478607710571477</c:v>
                </c:pt>
                <c:pt idx="186">
                  <c:v>0.4155772905394155</c:v>
                </c:pt>
                <c:pt idx="187">
                  <c:v>0.46548479389699959</c:v>
                </c:pt>
                <c:pt idx="188">
                  <c:v>0.24628449575121547</c:v>
                </c:pt>
                <c:pt idx="189">
                  <c:v>0.3010027111240382</c:v>
                </c:pt>
                <c:pt idx="190">
                  <c:v>0.56922660666821612</c:v>
                </c:pt>
                <c:pt idx="191">
                  <c:v>1E-4</c:v>
                </c:pt>
                <c:pt idx="192">
                  <c:v>0.3659089302446018</c:v>
                </c:pt>
                <c:pt idx="193">
                  <c:v>0.35167976373795462</c:v>
                </c:pt>
                <c:pt idx="194">
                  <c:v>0.39756068312778303</c:v>
                </c:pt>
                <c:pt idx="195">
                  <c:v>0.54136748752903241</c:v>
                </c:pt>
                <c:pt idx="196">
                  <c:v>0.34394525400044595</c:v>
                </c:pt>
                <c:pt idx="197">
                  <c:v>0.14170645701261558</c:v>
                </c:pt>
                <c:pt idx="198">
                  <c:v>1E-4</c:v>
                </c:pt>
                <c:pt idx="199">
                  <c:v>0.23747435569288922</c:v>
                </c:pt>
              </c:numCache>
            </c:numRef>
          </c:yVal>
          <c:smooth val="0"/>
          <c:extLst>
            <c:ext xmlns:c16="http://schemas.microsoft.com/office/drawing/2014/chart" uri="{C3380CC4-5D6E-409C-BE32-E72D297353CC}">
              <c16:uniqueId val="{00000000-5276-435B-A4D6-991F5D10317C}"/>
            </c:ext>
          </c:extLst>
        </c:ser>
        <c:ser>
          <c:idx val="1"/>
          <c:order val="1"/>
          <c:tx>
            <c:v>diag</c:v>
          </c:tx>
          <c:spPr>
            <a:ln w="22225" cap="rnd">
              <a:solidFill>
                <a:schemeClr val="accent1"/>
              </a:solidFill>
              <a:round/>
            </a:ln>
            <a:effectLst/>
          </c:spPr>
          <c:marker>
            <c:symbol val="none"/>
          </c:marker>
          <c:dPt>
            <c:idx val="1"/>
            <c:marker>
              <c:symbol val="none"/>
            </c:marker>
            <c:bubble3D val="0"/>
            <c:spPr>
              <a:ln w="19050" cap="rnd">
                <a:solidFill>
                  <a:schemeClr val="accent1"/>
                </a:solidFill>
                <a:round/>
              </a:ln>
              <a:effectLst/>
            </c:spPr>
            <c:extLst>
              <c:ext xmlns:c16="http://schemas.microsoft.com/office/drawing/2014/chart" uri="{C3380CC4-5D6E-409C-BE32-E72D297353CC}">
                <c16:uniqueId val="{00000006-5276-435B-A4D6-991F5D10317C}"/>
              </c:ext>
            </c:extLst>
          </c:dPt>
          <c:xVal>
            <c:numLit>
              <c:formatCode>General</c:formatCode>
              <c:ptCount val="2"/>
              <c:pt idx="0">
                <c:v>0</c:v>
              </c:pt>
              <c:pt idx="1">
                <c:v>1</c:v>
              </c:pt>
            </c:numLit>
          </c:xVal>
          <c:yVal>
            <c:numLit>
              <c:formatCode>General</c:formatCode>
              <c:ptCount val="2"/>
              <c:pt idx="0">
                <c:v>0</c:v>
              </c:pt>
              <c:pt idx="1">
                <c:v>1</c:v>
              </c:pt>
            </c:numLit>
          </c:yVal>
          <c:smooth val="0"/>
          <c:extLst>
            <c:ext xmlns:c16="http://schemas.microsoft.com/office/drawing/2014/chart" uri="{C3380CC4-5D6E-409C-BE32-E72D297353CC}">
              <c16:uniqueId val="{00000001-5276-435B-A4D6-991F5D10317C}"/>
            </c:ext>
          </c:extLst>
        </c:ser>
        <c:ser>
          <c:idx val="2"/>
          <c:order val="2"/>
          <c:tx>
            <c:v>posErr</c:v>
          </c:tx>
          <c:spPr>
            <a:ln w="25400" cap="rnd">
              <a:noFill/>
              <a:round/>
            </a:ln>
            <a:effectLst/>
          </c:spPr>
          <c:marker>
            <c:symbol val="none"/>
          </c:marker>
          <c:xVal>
            <c:numRef>
              <c:f>Regression!$O$15:$O$114</c:f>
              <c:numCache>
                <c:formatCode>0%</c:formatCode>
                <c:ptCount val="100"/>
              </c:numCache>
            </c:numRef>
          </c:xVal>
          <c:yVal>
            <c:numRef>
              <c:f>Regression!$Q$15:$Q$114</c:f>
              <c:numCache>
                <c:formatCode>0%</c:formatCode>
                <c:ptCount val="100"/>
              </c:numCache>
            </c:numRef>
          </c:yVal>
          <c:smooth val="0"/>
          <c:extLst xmlns:c15="http://schemas.microsoft.com/office/drawing/2012/chart">
            <c:ext xmlns:c16="http://schemas.microsoft.com/office/drawing/2014/chart" uri="{C3380CC4-5D6E-409C-BE32-E72D297353CC}">
              <c16:uniqueId val="{00000002-5276-435B-A4D6-991F5D10317C}"/>
            </c:ext>
          </c:extLst>
        </c:ser>
        <c:ser>
          <c:idx val="3"/>
          <c:order val="3"/>
          <c:tx>
            <c:v>negErr</c:v>
          </c:tx>
          <c:spPr>
            <a:ln w="25400" cap="rnd">
              <a:noFill/>
              <a:round/>
            </a:ln>
            <a:effectLst/>
          </c:spPr>
          <c:marker>
            <c:symbol val="none"/>
          </c:marker>
          <c:xVal>
            <c:numRef>
              <c:f>Regression!$O$15:$O$114</c:f>
              <c:numCache>
                <c:formatCode>0%</c:formatCode>
                <c:ptCount val="100"/>
              </c:numCache>
            </c:numRef>
          </c:xVal>
          <c:yVal>
            <c:numRef>
              <c:f>Regression!$P$15:$P$114</c:f>
              <c:numCache>
                <c:formatCode>0%</c:formatCode>
                <c:ptCount val="100"/>
              </c:numCache>
            </c:numRef>
          </c:yVal>
          <c:smooth val="0"/>
          <c:extLst xmlns:c15="http://schemas.microsoft.com/office/drawing/2012/chart">
            <c:ext xmlns:c16="http://schemas.microsoft.com/office/drawing/2014/chart" uri="{C3380CC4-5D6E-409C-BE32-E72D297353CC}">
              <c16:uniqueId val="{00000003-5276-435B-A4D6-991F5D10317C}"/>
            </c:ext>
          </c:extLst>
        </c:ser>
        <c:ser>
          <c:idx val="4"/>
          <c:order val="4"/>
          <c:tx>
            <c:v>90% LB</c:v>
          </c:tx>
          <c:spPr>
            <a:ln w="19050" cap="rnd">
              <a:solidFill>
                <a:schemeClr val="tx1"/>
              </a:solidFill>
              <a:prstDash val="sysDash"/>
              <a:round/>
            </a:ln>
            <a:effectLst/>
          </c:spPr>
          <c:marker>
            <c:symbol val="none"/>
          </c:marker>
          <c:xVal>
            <c:numRef>
              <c:f>Regression!$H$15:$H$114</c:f>
              <c:numCache>
                <c:formatCode>0.000000</c:formatCode>
                <c:ptCount val="100"/>
                <c:pt idx="0">
                  <c:v>0.01</c:v>
                </c:pt>
                <c:pt idx="1">
                  <c:v>0.02</c:v>
                </c:pt>
                <c:pt idx="2">
                  <c:v>0.03</c:v>
                </c:pt>
                <c:pt idx="3">
                  <c:v>0.04</c:v>
                </c:pt>
                <c:pt idx="4">
                  <c:v>0.05</c:v>
                </c:pt>
                <c:pt idx="5">
                  <c:v>0.06</c:v>
                </c:pt>
                <c:pt idx="6">
                  <c:v>7.0000000000000007E-2</c:v>
                </c:pt>
                <c:pt idx="7">
                  <c:v>0.08</c:v>
                </c:pt>
                <c:pt idx="8">
                  <c:v>0.09</c:v>
                </c:pt>
                <c:pt idx="9">
                  <c:v>0.1</c:v>
                </c:pt>
                <c:pt idx="10">
                  <c:v>0.11</c:v>
                </c:pt>
                <c:pt idx="11">
                  <c:v>0.12</c:v>
                </c:pt>
                <c:pt idx="12">
                  <c:v>0.13</c:v>
                </c:pt>
                <c:pt idx="13">
                  <c:v>0.14000000000000001</c:v>
                </c:pt>
                <c:pt idx="14">
                  <c:v>0.15</c:v>
                </c:pt>
                <c:pt idx="15">
                  <c:v>0.16</c:v>
                </c:pt>
                <c:pt idx="16">
                  <c:v>0.17</c:v>
                </c:pt>
                <c:pt idx="17">
                  <c:v>0.18</c:v>
                </c:pt>
                <c:pt idx="18">
                  <c:v>0.19</c:v>
                </c:pt>
                <c:pt idx="19">
                  <c:v>0.2</c:v>
                </c:pt>
                <c:pt idx="20">
                  <c:v>0.21</c:v>
                </c:pt>
                <c:pt idx="21">
                  <c:v>0.22</c:v>
                </c:pt>
                <c:pt idx="22">
                  <c:v>0.23</c:v>
                </c:pt>
                <c:pt idx="23">
                  <c:v>0.24</c:v>
                </c:pt>
                <c:pt idx="24">
                  <c:v>0.25</c:v>
                </c:pt>
                <c:pt idx="25">
                  <c:v>0.26</c:v>
                </c:pt>
                <c:pt idx="26">
                  <c:v>0.27</c:v>
                </c:pt>
                <c:pt idx="27">
                  <c:v>0.28000000000000003</c:v>
                </c:pt>
                <c:pt idx="28">
                  <c:v>0.28999999999999998</c:v>
                </c:pt>
                <c:pt idx="29">
                  <c:v>0.3</c:v>
                </c:pt>
                <c:pt idx="30">
                  <c:v>0.31</c:v>
                </c:pt>
                <c:pt idx="31">
                  <c:v>0.32</c:v>
                </c:pt>
                <c:pt idx="32">
                  <c:v>0.33</c:v>
                </c:pt>
                <c:pt idx="33">
                  <c:v>0.34</c:v>
                </c:pt>
                <c:pt idx="34">
                  <c:v>0.35</c:v>
                </c:pt>
                <c:pt idx="35">
                  <c:v>0.36</c:v>
                </c:pt>
                <c:pt idx="36">
                  <c:v>0.37</c:v>
                </c:pt>
                <c:pt idx="37">
                  <c:v>0.38</c:v>
                </c:pt>
                <c:pt idx="38">
                  <c:v>0.39</c:v>
                </c:pt>
                <c:pt idx="39">
                  <c:v>0.4</c:v>
                </c:pt>
                <c:pt idx="40">
                  <c:v>0.41</c:v>
                </c:pt>
                <c:pt idx="41">
                  <c:v>0.42</c:v>
                </c:pt>
                <c:pt idx="42">
                  <c:v>0.43</c:v>
                </c:pt>
                <c:pt idx="43">
                  <c:v>0.44</c:v>
                </c:pt>
                <c:pt idx="44">
                  <c:v>0.45</c:v>
                </c:pt>
                <c:pt idx="45">
                  <c:v>0.46</c:v>
                </c:pt>
                <c:pt idx="46">
                  <c:v>0.47</c:v>
                </c:pt>
                <c:pt idx="47">
                  <c:v>0.48</c:v>
                </c:pt>
                <c:pt idx="48">
                  <c:v>0.49</c:v>
                </c:pt>
                <c:pt idx="49">
                  <c:v>0.5</c:v>
                </c:pt>
                <c:pt idx="50">
                  <c:v>0.51</c:v>
                </c:pt>
                <c:pt idx="51">
                  <c:v>0.52</c:v>
                </c:pt>
                <c:pt idx="52">
                  <c:v>0.53</c:v>
                </c:pt>
                <c:pt idx="53">
                  <c:v>0.54</c:v>
                </c:pt>
                <c:pt idx="54">
                  <c:v>0.55000000000000004</c:v>
                </c:pt>
                <c:pt idx="55">
                  <c:v>0.56000000000000005</c:v>
                </c:pt>
                <c:pt idx="56">
                  <c:v>0.56999999999999995</c:v>
                </c:pt>
                <c:pt idx="57">
                  <c:v>0.57999999999999996</c:v>
                </c:pt>
                <c:pt idx="58">
                  <c:v>0.59</c:v>
                </c:pt>
                <c:pt idx="59">
                  <c:v>0.6</c:v>
                </c:pt>
                <c:pt idx="60">
                  <c:v>0.61</c:v>
                </c:pt>
                <c:pt idx="61">
                  <c:v>0.62</c:v>
                </c:pt>
                <c:pt idx="62">
                  <c:v>0.63</c:v>
                </c:pt>
                <c:pt idx="63">
                  <c:v>0.64</c:v>
                </c:pt>
                <c:pt idx="64">
                  <c:v>0.65</c:v>
                </c:pt>
                <c:pt idx="65">
                  <c:v>0.66</c:v>
                </c:pt>
                <c:pt idx="66">
                  <c:v>0.67</c:v>
                </c:pt>
                <c:pt idx="67">
                  <c:v>0.68</c:v>
                </c:pt>
                <c:pt idx="68">
                  <c:v>0.69</c:v>
                </c:pt>
                <c:pt idx="69">
                  <c:v>0.7</c:v>
                </c:pt>
                <c:pt idx="70">
                  <c:v>0.71</c:v>
                </c:pt>
                <c:pt idx="71">
                  <c:v>0.72</c:v>
                </c:pt>
                <c:pt idx="72">
                  <c:v>0.73</c:v>
                </c:pt>
                <c:pt idx="73">
                  <c:v>0.74</c:v>
                </c:pt>
                <c:pt idx="74">
                  <c:v>0.75</c:v>
                </c:pt>
                <c:pt idx="75">
                  <c:v>0.76</c:v>
                </c:pt>
                <c:pt idx="76">
                  <c:v>0.77</c:v>
                </c:pt>
                <c:pt idx="77">
                  <c:v>0.78</c:v>
                </c:pt>
                <c:pt idx="78">
                  <c:v>0.79</c:v>
                </c:pt>
                <c:pt idx="79">
                  <c:v>0.8</c:v>
                </c:pt>
                <c:pt idx="80">
                  <c:v>0.81</c:v>
                </c:pt>
                <c:pt idx="81">
                  <c:v>0.82</c:v>
                </c:pt>
                <c:pt idx="82">
                  <c:v>0.83</c:v>
                </c:pt>
                <c:pt idx="83">
                  <c:v>0.84</c:v>
                </c:pt>
                <c:pt idx="84">
                  <c:v>0.85</c:v>
                </c:pt>
                <c:pt idx="85">
                  <c:v>0.86</c:v>
                </c:pt>
                <c:pt idx="86">
                  <c:v>0.87</c:v>
                </c:pt>
                <c:pt idx="87">
                  <c:v>0.88</c:v>
                </c:pt>
                <c:pt idx="88">
                  <c:v>0.89</c:v>
                </c:pt>
                <c:pt idx="89">
                  <c:v>0.9</c:v>
                </c:pt>
                <c:pt idx="90">
                  <c:v>0.91</c:v>
                </c:pt>
                <c:pt idx="91">
                  <c:v>0.92</c:v>
                </c:pt>
                <c:pt idx="92">
                  <c:v>0.93</c:v>
                </c:pt>
                <c:pt idx="93">
                  <c:v>0.94</c:v>
                </c:pt>
                <c:pt idx="94">
                  <c:v>0.95</c:v>
                </c:pt>
                <c:pt idx="95">
                  <c:v>0.96</c:v>
                </c:pt>
                <c:pt idx="96">
                  <c:v>0.97</c:v>
                </c:pt>
                <c:pt idx="97">
                  <c:v>0.98</c:v>
                </c:pt>
                <c:pt idx="98">
                  <c:v>0.99</c:v>
                </c:pt>
                <c:pt idx="99">
                  <c:v>1</c:v>
                </c:pt>
              </c:numCache>
            </c:numRef>
          </c:xVal>
          <c:yVal>
            <c:numRef>
              <c:f>Regression!$I$15:$I$114</c:f>
              <c:numCache>
                <c:formatCode>0.000000</c:formatCode>
                <c:ptCount val="100"/>
                <c:pt idx="0">
                  <c:v>-9.7283387268744068E-2</c:v>
                </c:pt>
                <c:pt idx="1">
                  <c:v>-8.7283387268744059E-2</c:v>
                </c:pt>
                <c:pt idx="2">
                  <c:v>-7.7283387268744064E-2</c:v>
                </c:pt>
                <c:pt idx="3">
                  <c:v>-6.7283387268744055E-2</c:v>
                </c:pt>
                <c:pt idx="4">
                  <c:v>-5.728338726874406E-2</c:v>
                </c:pt>
                <c:pt idx="5">
                  <c:v>-4.7283387268744065E-2</c:v>
                </c:pt>
                <c:pt idx="6">
                  <c:v>-3.7283387268744056E-2</c:v>
                </c:pt>
                <c:pt idx="7">
                  <c:v>-2.7283387268744061E-2</c:v>
                </c:pt>
                <c:pt idx="8">
                  <c:v>-1.7283387268744066E-2</c:v>
                </c:pt>
                <c:pt idx="9">
                  <c:v>-7.2833872687440571E-3</c:v>
                </c:pt>
                <c:pt idx="10">
                  <c:v>2.7166127312559379E-3</c:v>
                </c:pt>
                <c:pt idx="11">
                  <c:v>1.2716612731255933E-2</c:v>
                </c:pt>
                <c:pt idx="12">
                  <c:v>2.2716612731255942E-2</c:v>
                </c:pt>
                <c:pt idx="13">
                  <c:v>3.2716612731255951E-2</c:v>
                </c:pt>
                <c:pt idx="14">
                  <c:v>4.2716612731255932E-2</c:v>
                </c:pt>
                <c:pt idx="15">
                  <c:v>5.2716612731255941E-2</c:v>
                </c:pt>
                <c:pt idx="16">
                  <c:v>6.271661273125595E-2</c:v>
                </c:pt>
                <c:pt idx="17">
                  <c:v>7.2716612731255931E-2</c:v>
                </c:pt>
                <c:pt idx="18">
                  <c:v>8.271661273125594E-2</c:v>
                </c:pt>
                <c:pt idx="19">
                  <c:v>9.2716612731255948E-2</c:v>
                </c:pt>
                <c:pt idx="20">
                  <c:v>0.10271661273125593</c:v>
                </c:pt>
                <c:pt idx="21">
                  <c:v>0.11271661273125594</c:v>
                </c:pt>
                <c:pt idx="22">
                  <c:v>0.12271661273125595</c:v>
                </c:pt>
                <c:pt idx="23">
                  <c:v>0.13271661273125593</c:v>
                </c:pt>
                <c:pt idx="24">
                  <c:v>0.14271661273125594</c:v>
                </c:pt>
                <c:pt idx="25">
                  <c:v>0.15271661273125595</c:v>
                </c:pt>
                <c:pt idx="26">
                  <c:v>0.16271661273125596</c:v>
                </c:pt>
                <c:pt idx="27">
                  <c:v>0.17271661273125596</c:v>
                </c:pt>
                <c:pt idx="28">
                  <c:v>0.18271661273125592</c:v>
                </c:pt>
                <c:pt idx="29">
                  <c:v>0.19271661273125593</c:v>
                </c:pt>
                <c:pt idx="30">
                  <c:v>0.20271661273125594</c:v>
                </c:pt>
                <c:pt idx="31">
                  <c:v>0.21271661273125594</c:v>
                </c:pt>
                <c:pt idx="32">
                  <c:v>0.22271661273125595</c:v>
                </c:pt>
                <c:pt idx="33">
                  <c:v>0.23271661273125596</c:v>
                </c:pt>
                <c:pt idx="34">
                  <c:v>0.24271661273125592</c:v>
                </c:pt>
                <c:pt idx="35">
                  <c:v>0.2527166127312559</c:v>
                </c:pt>
                <c:pt idx="36">
                  <c:v>0.26271661273125591</c:v>
                </c:pt>
                <c:pt idx="37">
                  <c:v>0.27271661273125591</c:v>
                </c:pt>
                <c:pt idx="38">
                  <c:v>0.28271661273125592</c:v>
                </c:pt>
                <c:pt idx="39">
                  <c:v>0.29271661273125593</c:v>
                </c:pt>
                <c:pt idx="40">
                  <c:v>0.30271661273125594</c:v>
                </c:pt>
                <c:pt idx="41">
                  <c:v>0.31271661273125595</c:v>
                </c:pt>
                <c:pt idx="42">
                  <c:v>0.32271661273125596</c:v>
                </c:pt>
                <c:pt idx="43">
                  <c:v>0.33271661273125597</c:v>
                </c:pt>
                <c:pt idx="44">
                  <c:v>0.34271661273125598</c:v>
                </c:pt>
                <c:pt idx="45">
                  <c:v>0.35271661273125599</c:v>
                </c:pt>
                <c:pt idx="46">
                  <c:v>0.36271661273125588</c:v>
                </c:pt>
                <c:pt idx="47">
                  <c:v>0.37271661273125589</c:v>
                </c:pt>
                <c:pt idx="48">
                  <c:v>0.3827166127312559</c:v>
                </c:pt>
                <c:pt idx="49">
                  <c:v>0.39271661273125591</c:v>
                </c:pt>
                <c:pt idx="50">
                  <c:v>0.40271661273125592</c:v>
                </c:pt>
                <c:pt idx="51">
                  <c:v>0.41271661273125593</c:v>
                </c:pt>
                <c:pt idx="52">
                  <c:v>0.42271661273125594</c:v>
                </c:pt>
                <c:pt idx="53">
                  <c:v>0.43271661273125595</c:v>
                </c:pt>
                <c:pt idx="54">
                  <c:v>0.44271661273125595</c:v>
                </c:pt>
                <c:pt idx="55">
                  <c:v>0.45271661273125596</c:v>
                </c:pt>
                <c:pt idx="56">
                  <c:v>0.46271661273125586</c:v>
                </c:pt>
                <c:pt idx="57">
                  <c:v>0.47271661273125587</c:v>
                </c:pt>
                <c:pt idx="58">
                  <c:v>0.48271661273125588</c:v>
                </c:pt>
                <c:pt idx="59">
                  <c:v>0.49271661273125589</c:v>
                </c:pt>
                <c:pt idx="60">
                  <c:v>0.5027166127312559</c:v>
                </c:pt>
                <c:pt idx="61">
                  <c:v>0.51271661273125591</c:v>
                </c:pt>
                <c:pt idx="62">
                  <c:v>0.52271661273125591</c:v>
                </c:pt>
                <c:pt idx="63">
                  <c:v>0.53271661273125592</c:v>
                </c:pt>
                <c:pt idx="64">
                  <c:v>0.54271661273125593</c:v>
                </c:pt>
                <c:pt idx="65">
                  <c:v>0.55271661273125594</c:v>
                </c:pt>
                <c:pt idx="66">
                  <c:v>0.56271661273125595</c:v>
                </c:pt>
                <c:pt idx="67">
                  <c:v>0.57271661273125596</c:v>
                </c:pt>
                <c:pt idx="68">
                  <c:v>0.58271661273125586</c:v>
                </c:pt>
                <c:pt idx="69">
                  <c:v>0.59271661273125587</c:v>
                </c:pt>
                <c:pt idx="70">
                  <c:v>0.60271661273125587</c:v>
                </c:pt>
                <c:pt idx="71">
                  <c:v>0.61271661273125588</c:v>
                </c:pt>
                <c:pt idx="72">
                  <c:v>0.62271661273125589</c:v>
                </c:pt>
                <c:pt idx="73">
                  <c:v>0.6327166127312559</c:v>
                </c:pt>
                <c:pt idx="74">
                  <c:v>0.64271661273125591</c:v>
                </c:pt>
                <c:pt idx="75">
                  <c:v>0.65271661273125592</c:v>
                </c:pt>
                <c:pt idx="76">
                  <c:v>0.66271661273125593</c:v>
                </c:pt>
                <c:pt idx="77">
                  <c:v>0.67271661273125594</c:v>
                </c:pt>
                <c:pt idx="78">
                  <c:v>0.68271661273125595</c:v>
                </c:pt>
                <c:pt idx="79">
                  <c:v>0.69271661273125595</c:v>
                </c:pt>
                <c:pt idx="80">
                  <c:v>0.70271661273125596</c:v>
                </c:pt>
                <c:pt idx="81">
                  <c:v>0.71271661273125586</c:v>
                </c:pt>
                <c:pt idx="82">
                  <c:v>0.72271661273125587</c:v>
                </c:pt>
                <c:pt idx="83">
                  <c:v>0.73271661273125588</c:v>
                </c:pt>
                <c:pt idx="84">
                  <c:v>0.74271661273125589</c:v>
                </c:pt>
                <c:pt idx="85">
                  <c:v>0.7527166127312559</c:v>
                </c:pt>
                <c:pt idx="86">
                  <c:v>0.76271661273125591</c:v>
                </c:pt>
                <c:pt idx="87">
                  <c:v>0.77271661273125591</c:v>
                </c:pt>
                <c:pt idx="88">
                  <c:v>0.78271661273125592</c:v>
                </c:pt>
                <c:pt idx="89">
                  <c:v>0.79271661273125593</c:v>
                </c:pt>
                <c:pt idx="90">
                  <c:v>0.80271661273125594</c:v>
                </c:pt>
                <c:pt idx="91">
                  <c:v>0.81271661273125595</c:v>
                </c:pt>
                <c:pt idx="92">
                  <c:v>0.82271661273125596</c:v>
                </c:pt>
                <c:pt idx="93">
                  <c:v>0.83271661273125586</c:v>
                </c:pt>
                <c:pt idx="94">
                  <c:v>0.84271661273125587</c:v>
                </c:pt>
                <c:pt idx="95">
                  <c:v>0.85271661273125587</c:v>
                </c:pt>
                <c:pt idx="96">
                  <c:v>0.86271661273125588</c:v>
                </c:pt>
                <c:pt idx="97">
                  <c:v>0.87271661273125589</c:v>
                </c:pt>
                <c:pt idx="98">
                  <c:v>0.8827166127312559</c:v>
                </c:pt>
                <c:pt idx="99">
                  <c:v>0.89271661273125591</c:v>
                </c:pt>
              </c:numCache>
            </c:numRef>
          </c:yVal>
          <c:smooth val="0"/>
          <c:extLst>
            <c:ext xmlns:c16="http://schemas.microsoft.com/office/drawing/2014/chart" uri="{C3380CC4-5D6E-409C-BE32-E72D297353CC}">
              <c16:uniqueId val="{00000004-5276-435B-A4D6-991F5D10317C}"/>
            </c:ext>
          </c:extLst>
        </c:ser>
        <c:ser>
          <c:idx val="5"/>
          <c:order val="5"/>
          <c:tx>
            <c:v>90% UB</c:v>
          </c:tx>
          <c:spPr>
            <a:ln w="19050" cap="rnd">
              <a:solidFill>
                <a:schemeClr val="tx1"/>
              </a:solidFill>
              <a:prstDash val="sysDash"/>
              <a:round/>
            </a:ln>
            <a:effectLst/>
          </c:spPr>
          <c:marker>
            <c:symbol val="none"/>
          </c:marker>
          <c:xVal>
            <c:numRef>
              <c:f>Regression!$H$15:$H$114</c:f>
              <c:numCache>
                <c:formatCode>0.000000</c:formatCode>
                <c:ptCount val="100"/>
                <c:pt idx="0">
                  <c:v>0.01</c:v>
                </c:pt>
                <c:pt idx="1">
                  <c:v>0.02</c:v>
                </c:pt>
                <c:pt idx="2">
                  <c:v>0.03</c:v>
                </c:pt>
                <c:pt idx="3">
                  <c:v>0.04</c:v>
                </c:pt>
                <c:pt idx="4">
                  <c:v>0.05</c:v>
                </c:pt>
                <c:pt idx="5">
                  <c:v>0.06</c:v>
                </c:pt>
                <c:pt idx="6">
                  <c:v>7.0000000000000007E-2</c:v>
                </c:pt>
                <c:pt idx="7">
                  <c:v>0.08</c:v>
                </c:pt>
                <c:pt idx="8">
                  <c:v>0.09</c:v>
                </c:pt>
                <c:pt idx="9">
                  <c:v>0.1</c:v>
                </c:pt>
                <c:pt idx="10">
                  <c:v>0.11</c:v>
                </c:pt>
                <c:pt idx="11">
                  <c:v>0.12</c:v>
                </c:pt>
                <c:pt idx="12">
                  <c:v>0.13</c:v>
                </c:pt>
                <c:pt idx="13">
                  <c:v>0.14000000000000001</c:v>
                </c:pt>
                <c:pt idx="14">
                  <c:v>0.15</c:v>
                </c:pt>
                <c:pt idx="15">
                  <c:v>0.16</c:v>
                </c:pt>
                <c:pt idx="16">
                  <c:v>0.17</c:v>
                </c:pt>
                <c:pt idx="17">
                  <c:v>0.18</c:v>
                </c:pt>
                <c:pt idx="18">
                  <c:v>0.19</c:v>
                </c:pt>
                <c:pt idx="19">
                  <c:v>0.2</c:v>
                </c:pt>
                <c:pt idx="20">
                  <c:v>0.21</c:v>
                </c:pt>
                <c:pt idx="21">
                  <c:v>0.22</c:v>
                </c:pt>
                <c:pt idx="22">
                  <c:v>0.23</c:v>
                </c:pt>
                <c:pt idx="23">
                  <c:v>0.24</c:v>
                </c:pt>
                <c:pt idx="24">
                  <c:v>0.25</c:v>
                </c:pt>
                <c:pt idx="25">
                  <c:v>0.26</c:v>
                </c:pt>
                <c:pt idx="26">
                  <c:v>0.27</c:v>
                </c:pt>
                <c:pt idx="27">
                  <c:v>0.28000000000000003</c:v>
                </c:pt>
                <c:pt idx="28">
                  <c:v>0.28999999999999998</c:v>
                </c:pt>
                <c:pt idx="29">
                  <c:v>0.3</c:v>
                </c:pt>
                <c:pt idx="30">
                  <c:v>0.31</c:v>
                </c:pt>
                <c:pt idx="31">
                  <c:v>0.32</c:v>
                </c:pt>
                <c:pt idx="32">
                  <c:v>0.33</c:v>
                </c:pt>
                <c:pt idx="33">
                  <c:v>0.34</c:v>
                </c:pt>
                <c:pt idx="34">
                  <c:v>0.35</c:v>
                </c:pt>
                <c:pt idx="35">
                  <c:v>0.36</c:v>
                </c:pt>
                <c:pt idx="36">
                  <c:v>0.37</c:v>
                </c:pt>
                <c:pt idx="37">
                  <c:v>0.38</c:v>
                </c:pt>
                <c:pt idx="38">
                  <c:v>0.39</c:v>
                </c:pt>
                <c:pt idx="39">
                  <c:v>0.4</c:v>
                </c:pt>
                <c:pt idx="40">
                  <c:v>0.41</c:v>
                </c:pt>
                <c:pt idx="41">
                  <c:v>0.42</c:v>
                </c:pt>
                <c:pt idx="42">
                  <c:v>0.43</c:v>
                </c:pt>
                <c:pt idx="43">
                  <c:v>0.44</c:v>
                </c:pt>
                <c:pt idx="44">
                  <c:v>0.45</c:v>
                </c:pt>
                <c:pt idx="45">
                  <c:v>0.46</c:v>
                </c:pt>
                <c:pt idx="46">
                  <c:v>0.47</c:v>
                </c:pt>
                <c:pt idx="47">
                  <c:v>0.48</c:v>
                </c:pt>
                <c:pt idx="48">
                  <c:v>0.49</c:v>
                </c:pt>
                <c:pt idx="49">
                  <c:v>0.5</c:v>
                </c:pt>
                <c:pt idx="50">
                  <c:v>0.51</c:v>
                </c:pt>
                <c:pt idx="51">
                  <c:v>0.52</c:v>
                </c:pt>
                <c:pt idx="52">
                  <c:v>0.53</c:v>
                </c:pt>
                <c:pt idx="53">
                  <c:v>0.54</c:v>
                </c:pt>
                <c:pt idx="54">
                  <c:v>0.55000000000000004</c:v>
                </c:pt>
                <c:pt idx="55">
                  <c:v>0.56000000000000005</c:v>
                </c:pt>
                <c:pt idx="56">
                  <c:v>0.56999999999999995</c:v>
                </c:pt>
                <c:pt idx="57">
                  <c:v>0.57999999999999996</c:v>
                </c:pt>
                <c:pt idx="58">
                  <c:v>0.59</c:v>
                </c:pt>
                <c:pt idx="59">
                  <c:v>0.6</c:v>
                </c:pt>
                <c:pt idx="60">
                  <c:v>0.61</c:v>
                </c:pt>
                <c:pt idx="61">
                  <c:v>0.62</c:v>
                </c:pt>
                <c:pt idx="62">
                  <c:v>0.63</c:v>
                </c:pt>
                <c:pt idx="63">
                  <c:v>0.64</c:v>
                </c:pt>
                <c:pt idx="64">
                  <c:v>0.65</c:v>
                </c:pt>
                <c:pt idx="65">
                  <c:v>0.66</c:v>
                </c:pt>
                <c:pt idx="66">
                  <c:v>0.67</c:v>
                </c:pt>
                <c:pt idx="67">
                  <c:v>0.68</c:v>
                </c:pt>
                <c:pt idx="68">
                  <c:v>0.69</c:v>
                </c:pt>
                <c:pt idx="69">
                  <c:v>0.7</c:v>
                </c:pt>
                <c:pt idx="70">
                  <c:v>0.71</c:v>
                </c:pt>
                <c:pt idx="71">
                  <c:v>0.72</c:v>
                </c:pt>
                <c:pt idx="72">
                  <c:v>0.73</c:v>
                </c:pt>
                <c:pt idx="73">
                  <c:v>0.74</c:v>
                </c:pt>
                <c:pt idx="74">
                  <c:v>0.75</c:v>
                </c:pt>
                <c:pt idx="75">
                  <c:v>0.76</c:v>
                </c:pt>
                <c:pt idx="76">
                  <c:v>0.77</c:v>
                </c:pt>
                <c:pt idx="77">
                  <c:v>0.78</c:v>
                </c:pt>
                <c:pt idx="78">
                  <c:v>0.79</c:v>
                </c:pt>
                <c:pt idx="79">
                  <c:v>0.8</c:v>
                </c:pt>
                <c:pt idx="80">
                  <c:v>0.81</c:v>
                </c:pt>
                <c:pt idx="81">
                  <c:v>0.82</c:v>
                </c:pt>
                <c:pt idx="82">
                  <c:v>0.83</c:v>
                </c:pt>
                <c:pt idx="83">
                  <c:v>0.84</c:v>
                </c:pt>
                <c:pt idx="84">
                  <c:v>0.85</c:v>
                </c:pt>
                <c:pt idx="85">
                  <c:v>0.86</c:v>
                </c:pt>
                <c:pt idx="86">
                  <c:v>0.87</c:v>
                </c:pt>
                <c:pt idx="87">
                  <c:v>0.88</c:v>
                </c:pt>
                <c:pt idx="88">
                  <c:v>0.89</c:v>
                </c:pt>
                <c:pt idx="89">
                  <c:v>0.9</c:v>
                </c:pt>
                <c:pt idx="90">
                  <c:v>0.91</c:v>
                </c:pt>
                <c:pt idx="91">
                  <c:v>0.92</c:v>
                </c:pt>
                <c:pt idx="92">
                  <c:v>0.93</c:v>
                </c:pt>
                <c:pt idx="93">
                  <c:v>0.94</c:v>
                </c:pt>
                <c:pt idx="94">
                  <c:v>0.95</c:v>
                </c:pt>
                <c:pt idx="95">
                  <c:v>0.96</c:v>
                </c:pt>
                <c:pt idx="96">
                  <c:v>0.97</c:v>
                </c:pt>
                <c:pt idx="97">
                  <c:v>0.98</c:v>
                </c:pt>
                <c:pt idx="98">
                  <c:v>0.99</c:v>
                </c:pt>
                <c:pt idx="99">
                  <c:v>1</c:v>
                </c:pt>
              </c:numCache>
            </c:numRef>
          </c:xVal>
          <c:yVal>
            <c:numRef>
              <c:f>Regression!$J$15:$J$114</c:f>
              <c:numCache>
                <c:formatCode>0.000000</c:formatCode>
                <c:ptCount val="100"/>
                <c:pt idx="0">
                  <c:v>0.11728338726874406</c:v>
                </c:pt>
                <c:pt idx="1">
                  <c:v>0.12728338726874405</c:v>
                </c:pt>
                <c:pt idx="2">
                  <c:v>0.13728338726874406</c:v>
                </c:pt>
                <c:pt idx="3">
                  <c:v>0.14728338726874407</c:v>
                </c:pt>
                <c:pt idx="4">
                  <c:v>0.15728338726874408</c:v>
                </c:pt>
                <c:pt idx="5">
                  <c:v>0.16728338726874406</c:v>
                </c:pt>
                <c:pt idx="6">
                  <c:v>0.17728338726874407</c:v>
                </c:pt>
                <c:pt idx="7">
                  <c:v>0.18728338726874405</c:v>
                </c:pt>
                <c:pt idx="8">
                  <c:v>0.19728338726874406</c:v>
                </c:pt>
                <c:pt idx="9">
                  <c:v>0.20728338726874407</c:v>
                </c:pt>
                <c:pt idx="10">
                  <c:v>0.21728338726874408</c:v>
                </c:pt>
                <c:pt idx="11">
                  <c:v>0.22728338726874406</c:v>
                </c:pt>
                <c:pt idx="12">
                  <c:v>0.23728338726874407</c:v>
                </c:pt>
                <c:pt idx="13">
                  <c:v>0.24728338726874408</c:v>
                </c:pt>
                <c:pt idx="14">
                  <c:v>0.25728338726874406</c:v>
                </c:pt>
                <c:pt idx="15">
                  <c:v>0.26728338726874407</c:v>
                </c:pt>
                <c:pt idx="16">
                  <c:v>0.27728338726874407</c:v>
                </c:pt>
                <c:pt idx="17">
                  <c:v>0.28728338726874403</c:v>
                </c:pt>
                <c:pt idx="18">
                  <c:v>0.29728338726874404</c:v>
                </c:pt>
                <c:pt idx="19">
                  <c:v>0.30728338726874405</c:v>
                </c:pt>
                <c:pt idx="20">
                  <c:v>0.31728338726874405</c:v>
                </c:pt>
                <c:pt idx="21">
                  <c:v>0.32728338726874406</c:v>
                </c:pt>
                <c:pt idx="22">
                  <c:v>0.33728338726874407</c:v>
                </c:pt>
                <c:pt idx="23">
                  <c:v>0.34728338726874408</c:v>
                </c:pt>
                <c:pt idx="24">
                  <c:v>0.35728338726874409</c:v>
                </c:pt>
                <c:pt idx="25">
                  <c:v>0.3672833872687441</c:v>
                </c:pt>
                <c:pt idx="26">
                  <c:v>0.37728338726874411</c:v>
                </c:pt>
                <c:pt idx="27">
                  <c:v>0.38728338726874412</c:v>
                </c:pt>
                <c:pt idx="28">
                  <c:v>0.39728338726874401</c:v>
                </c:pt>
                <c:pt idx="29">
                  <c:v>0.40728338726874402</c:v>
                </c:pt>
                <c:pt idx="30">
                  <c:v>0.41728338726874403</c:v>
                </c:pt>
                <c:pt idx="31">
                  <c:v>0.42728338726874404</c:v>
                </c:pt>
                <c:pt idx="32">
                  <c:v>0.43728338726874405</c:v>
                </c:pt>
                <c:pt idx="33">
                  <c:v>0.44728338726874406</c:v>
                </c:pt>
                <c:pt idx="34">
                  <c:v>0.45728338726874407</c:v>
                </c:pt>
                <c:pt idx="35">
                  <c:v>0.46728338726874408</c:v>
                </c:pt>
                <c:pt idx="36">
                  <c:v>0.47728338726874409</c:v>
                </c:pt>
                <c:pt idx="37">
                  <c:v>0.48728338726874409</c:v>
                </c:pt>
                <c:pt idx="38">
                  <c:v>0.4972833872687441</c:v>
                </c:pt>
                <c:pt idx="39">
                  <c:v>0.50728338726874411</c:v>
                </c:pt>
                <c:pt idx="40">
                  <c:v>0.51728338726874401</c:v>
                </c:pt>
                <c:pt idx="41">
                  <c:v>0.52728338726874402</c:v>
                </c:pt>
                <c:pt idx="42">
                  <c:v>0.53728338726874403</c:v>
                </c:pt>
                <c:pt idx="43">
                  <c:v>0.54728338726874404</c:v>
                </c:pt>
                <c:pt idx="44">
                  <c:v>0.55728338726874405</c:v>
                </c:pt>
                <c:pt idx="45">
                  <c:v>0.56728338726874405</c:v>
                </c:pt>
                <c:pt idx="46">
                  <c:v>0.57728338726874406</c:v>
                </c:pt>
                <c:pt idx="47">
                  <c:v>0.58728338726874407</c:v>
                </c:pt>
                <c:pt idx="48">
                  <c:v>0.59728338726874408</c:v>
                </c:pt>
                <c:pt idx="49">
                  <c:v>0.60728338726874409</c:v>
                </c:pt>
                <c:pt idx="50">
                  <c:v>0.6172833872687441</c:v>
                </c:pt>
                <c:pt idx="51">
                  <c:v>0.62728338726874411</c:v>
                </c:pt>
                <c:pt idx="52">
                  <c:v>0.63728338726874412</c:v>
                </c:pt>
                <c:pt idx="53">
                  <c:v>0.64728338726874413</c:v>
                </c:pt>
                <c:pt idx="54">
                  <c:v>0.65728338726874413</c:v>
                </c:pt>
                <c:pt idx="55">
                  <c:v>0.66728338726874414</c:v>
                </c:pt>
                <c:pt idx="56">
                  <c:v>0.67728338726874404</c:v>
                </c:pt>
                <c:pt idx="57">
                  <c:v>0.68728338726874405</c:v>
                </c:pt>
                <c:pt idx="58">
                  <c:v>0.69728338726874406</c:v>
                </c:pt>
                <c:pt idx="59">
                  <c:v>0.70728338726874407</c:v>
                </c:pt>
                <c:pt idx="60">
                  <c:v>0.71728338726874408</c:v>
                </c:pt>
                <c:pt idx="61">
                  <c:v>0.72728338726874409</c:v>
                </c:pt>
                <c:pt idx="62">
                  <c:v>0.73728338726874409</c:v>
                </c:pt>
                <c:pt idx="63">
                  <c:v>0.7472833872687441</c:v>
                </c:pt>
                <c:pt idx="64">
                  <c:v>0.75728338726874411</c:v>
                </c:pt>
                <c:pt idx="65">
                  <c:v>0.76728338726874412</c:v>
                </c:pt>
                <c:pt idx="66">
                  <c:v>0.77728338726874413</c:v>
                </c:pt>
                <c:pt idx="67">
                  <c:v>0.78728338726874414</c:v>
                </c:pt>
                <c:pt idx="68">
                  <c:v>0.79728338726874404</c:v>
                </c:pt>
                <c:pt idx="69">
                  <c:v>0.80728338726874405</c:v>
                </c:pt>
                <c:pt idx="70">
                  <c:v>0.81728338726874405</c:v>
                </c:pt>
                <c:pt idx="71">
                  <c:v>0.82728338726874406</c:v>
                </c:pt>
                <c:pt idx="72">
                  <c:v>0.83728338726874407</c:v>
                </c:pt>
                <c:pt idx="73">
                  <c:v>0.84728338726874408</c:v>
                </c:pt>
                <c:pt idx="74">
                  <c:v>0.85728338726874409</c:v>
                </c:pt>
                <c:pt idx="75">
                  <c:v>0.8672833872687441</c:v>
                </c:pt>
                <c:pt idx="76">
                  <c:v>0.87728338726874411</c:v>
                </c:pt>
                <c:pt idx="77">
                  <c:v>0.88728338726874412</c:v>
                </c:pt>
                <c:pt idx="78">
                  <c:v>0.89728338726874413</c:v>
                </c:pt>
                <c:pt idx="79">
                  <c:v>0.90728338726874413</c:v>
                </c:pt>
                <c:pt idx="80">
                  <c:v>0.91728338726874414</c:v>
                </c:pt>
                <c:pt idx="81">
                  <c:v>0.92728338726874404</c:v>
                </c:pt>
                <c:pt idx="82">
                  <c:v>0.93728338726874405</c:v>
                </c:pt>
                <c:pt idx="83">
                  <c:v>0.94728338726874406</c:v>
                </c:pt>
                <c:pt idx="84">
                  <c:v>0.95728338726874407</c:v>
                </c:pt>
                <c:pt idx="85">
                  <c:v>0.96728338726874408</c:v>
                </c:pt>
                <c:pt idx="86">
                  <c:v>0.97728338726874409</c:v>
                </c:pt>
                <c:pt idx="87">
                  <c:v>0.98728338726874409</c:v>
                </c:pt>
                <c:pt idx="88">
                  <c:v>0.9972833872687441</c:v>
                </c:pt>
                <c:pt idx="89">
                  <c:v>1.0072833872687441</c:v>
                </c:pt>
                <c:pt idx="90">
                  <c:v>1.0172833872687441</c:v>
                </c:pt>
                <c:pt idx="91">
                  <c:v>1.0272833872687441</c:v>
                </c:pt>
                <c:pt idx="92">
                  <c:v>1.0372833872687441</c:v>
                </c:pt>
                <c:pt idx="93">
                  <c:v>1.0472833872687439</c:v>
                </c:pt>
                <c:pt idx="94">
                  <c:v>1.0572833872687439</c:v>
                </c:pt>
                <c:pt idx="95">
                  <c:v>1.0672833872687439</c:v>
                </c:pt>
                <c:pt idx="96">
                  <c:v>1.077283387268744</c:v>
                </c:pt>
                <c:pt idx="97">
                  <c:v>1.087283387268744</c:v>
                </c:pt>
                <c:pt idx="98">
                  <c:v>1.097283387268744</c:v>
                </c:pt>
                <c:pt idx="99">
                  <c:v>1.107283387268744</c:v>
                </c:pt>
              </c:numCache>
            </c:numRef>
          </c:yVal>
          <c:smooth val="0"/>
          <c:extLst>
            <c:ext xmlns:c16="http://schemas.microsoft.com/office/drawing/2014/chart" uri="{C3380CC4-5D6E-409C-BE32-E72D297353CC}">
              <c16:uniqueId val="{00000005-5276-435B-A4D6-991F5D10317C}"/>
            </c:ext>
          </c:extLst>
        </c:ser>
        <c:dLbls>
          <c:showLegendKey val="0"/>
          <c:showVal val="0"/>
          <c:showCatName val="0"/>
          <c:showSerName val="0"/>
          <c:showPercent val="0"/>
          <c:showBubbleSize val="0"/>
        </c:dLbls>
        <c:axId val="916660296"/>
        <c:axId val="916660624"/>
        <c:extLst/>
      </c:scatterChart>
      <c:valAx>
        <c:axId val="916660296"/>
        <c:scaling>
          <c:orientation val="minMax"/>
          <c:max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a:t>Percent Chance Group Average</a:t>
                </a:r>
              </a:p>
            </c:rich>
          </c:tx>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916660624"/>
        <c:crosses val="autoZero"/>
        <c:crossBetween val="midCat"/>
      </c:valAx>
      <c:valAx>
        <c:axId val="916660624"/>
        <c:scaling>
          <c:orientation val="minMax"/>
          <c:max val="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a:t>Model Estimate</a:t>
                </a:r>
              </a:p>
            </c:rich>
          </c:tx>
          <c:layout>
            <c:manualLayout>
              <c:xMode val="edge"/>
              <c:yMode val="edge"/>
              <c:x val="5.5346488191238413E-3"/>
              <c:y val="0.3661605748968620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91666029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hubbardresearch.com/"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hubbardresearch.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hubbardresearch.com/"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hubbardresearch.com/"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hubbardresearch.com/"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www.hubbardresearch.com/" TargetMode="External"/><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2.png"/><Relationship Id="rId1" Type="http://schemas.openxmlformats.org/officeDocument/2006/relationships/hyperlink" Target="https://www.hubbardresearch.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281124</xdr:colOff>
      <xdr:row>5</xdr:row>
      <xdr:rowOff>14196</xdr:rowOff>
    </xdr:from>
    <xdr:to>
      <xdr:col>5</xdr:col>
      <xdr:colOff>442613</xdr:colOff>
      <xdr:row>8</xdr:row>
      <xdr:rowOff>2903</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2" cstate="print"/>
        <a:srcRect l="6828" t="24615" r="8907" b="50000"/>
        <a:stretch>
          <a:fillRect/>
        </a:stretch>
      </xdr:blipFill>
      <xdr:spPr bwMode="auto">
        <a:xfrm>
          <a:off x="547824" y="1347696"/>
          <a:ext cx="2904689" cy="674507"/>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207372</xdr:colOff>
      <xdr:row>1</xdr:row>
      <xdr:rowOff>120287</xdr:rowOff>
    </xdr:from>
    <xdr:to>
      <xdr:col>1</xdr:col>
      <xdr:colOff>1112247</xdr:colOff>
      <xdr:row>3</xdr:row>
      <xdr:rowOff>127907</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207372" y="615587"/>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381001</xdr:colOff>
      <xdr:row>0</xdr:row>
      <xdr:rowOff>137160</xdr:rowOff>
    </xdr:from>
    <xdr:to>
      <xdr:col>2</xdr:col>
      <xdr:colOff>988696</xdr:colOff>
      <xdr:row>0</xdr:row>
      <xdr:rowOff>708660</xdr:rowOff>
    </xdr:to>
    <xdr:pic>
      <xdr:nvPicPr>
        <xdr:cNvPr id="2" name="Picture 1">
          <a:hlinkClick xmlns:r="http://schemas.openxmlformats.org/officeDocument/2006/relationships" r:id="rId1"/>
          <a:extLst>
            <a:ext uri="{FF2B5EF4-FFF2-40B4-BE49-F238E27FC236}">
              <a16:creationId xmlns:a16="http://schemas.microsoft.com/office/drawing/2014/main" id="{5BB2F864-A496-48C1-B9C7-BBF1E8BC28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381001" y="137160"/>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175261</xdr:colOff>
      <xdr:row>1</xdr:row>
      <xdr:rowOff>175260</xdr:rowOff>
    </xdr:from>
    <xdr:to>
      <xdr:col>1</xdr:col>
      <xdr:colOff>1379221</xdr:colOff>
      <xdr:row>1</xdr:row>
      <xdr:rowOff>705971</xdr:rowOff>
    </xdr:to>
    <xdr:pic>
      <xdr:nvPicPr>
        <xdr:cNvPr id="2" name="Picture 1">
          <a:hlinkClick xmlns:r="http://schemas.openxmlformats.org/officeDocument/2006/relationships" r:id="rId1"/>
          <a:extLst>
            <a:ext uri="{FF2B5EF4-FFF2-40B4-BE49-F238E27FC236}">
              <a16:creationId xmlns:a16="http://schemas.microsoft.com/office/drawing/2014/main" id="{C7EF8BD4-DD25-4636-870B-0154B3D08C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175261" y="1120140"/>
          <a:ext cx="2255520" cy="530711"/>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253637</xdr:colOff>
      <xdr:row>1</xdr:row>
      <xdr:rowOff>181792</xdr:rowOff>
    </xdr:from>
    <xdr:to>
      <xdr:col>1</xdr:col>
      <xdr:colOff>1158512</xdr:colOff>
      <xdr:row>1</xdr:row>
      <xdr:rowOff>753292</xdr:rowOff>
    </xdr:to>
    <xdr:pic>
      <xdr:nvPicPr>
        <xdr:cNvPr id="2" name="Picture 1">
          <a:hlinkClick xmlns:r="http://schemas.openxmlformats.org/officeDocument/2006/relationships" r:id="rId1"/>
          <a:extLst>
            <a:ext uri="{FF2B5EF4-FFF2-40B4-BE49-F238E27FC236}">
              <a16:creationId xmlns:a16="http://schemas.microsoft.com/office/drawing/2014/main" id="{5C68DE23-F3B2-4991-A2D0-4CF9116B11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253637" y="715192"/>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64771</xdr:colOff>
      <xdr:row>3</xdr:row>
      <xdr:rowOff>76199</xdr:rowOff>
    </xdr:from>
    <xdr:to>
      <xdr:col>9</xdr:col>
      <xdr:colOff>1181101</xdr:colOff>
      <xdr:row>11</xdr:row>
      <xdr:rowOff>419100</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119022</xdr:colOff>
      <xdr:row>1</xdr:row>
      <xdr:rowOff>155603</xdr:rowOff>
    </xdr:from>
    <xdr:to>
      <xdr:col>1</xdr:col>
      <xdr:colOff>1404897</xdr:colOff>
      <xdr:row>1</xdr:row>
      <xdr:rowOff>727103</xdr:rowOff>
    </xdr:to>
    <xdr:pic>
      <xdr:nvPicPr>
        <xdr:cNvPr id="4" name="Picture 3">
          <a:hlinkClick xmlns:r="http://schemas.openxmlformats.org/officeDocument/2006/relationships" r:id="rId2"/>
          <a:extLst>
            <a:ext uri="{FF2B5EF4-FFF2-40B4-BE49-F238E27FC236}">
              <a16:creationId xmlns:a16="http://schemas.microsoft.com/office/drawing/2014/main" id="{B51A3632-ED59-404C-B603-66B7E8D540E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119022" y="689003"/>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187144</xdr:colOff>
      <xdr:row>1</xdr:row>
      <xdr:rowOff>162180</xdr:rowOff>
    </xdr:from>
    <xdr:to>
      <xdr:col>2</xdr:col>
      <xdr:colOff>733879</xdr:colOff>
      <xdr:row>1</xdr:row>
      <xdr:rowOff>733680</xdr:rowOff>
    </xdr:to>
    <xdr:pic>
      <xdr:nvPicPr>
        <xdr:cNvPr id="5" name="Picture 4">
          <a:hlinkClick xmlns:r="http://schemas.openxmlformats.org/officeDocument/2006/relationships" r:id="rId1"/>
          <a:extLst>
            <a:ext uri="{FF2B5EF4-FFF2-40B4-BE49-F238E27FC236}">
              <a16:creationId xmlns:a16="http://schemas.microsoft.com/office/drawing/2014/main" id="{FED55AD4-9459-4856-B2E8-578E7B245C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187144" y="695580"/>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64851</xdr:colOff>
      <xdr:row>3</xdr:row>
      <xdr:rowOff>48639</xdr:rowOff>
    </xdr:from>
    <xdr:to>
      <xdr:col>20</xdr:col>
      <xdr:colOff>567448</xdr:colOff>
      <xdr:row>14</xdr:row>
      <xdr:rowOff>145915</xdr:rowOff>
    </xdr:to>
    <xdr:graphicFrame macro="">
      <xdr:nvGraphicFramePr>
        <xdr:cNvPr id="6" name="Chart 5">
          <a:extLst>
            <a:ext uri="{FF2B5EF4-FFF2-40B4-BE49-F238E27FC236}">
              <a16:creationId xmlns:a16="http://schemas.microsoft.com/office/drawing/2014/main" id="{88016AEB-C796-4A6E-9397-3DF5ED322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80773B-A6B9-433A-ACF2-833F39623D30}" name="Responses" displayName="Responses" ref="B4:F204" totalsRowShown="0" headerRowDxfId="33" dataDxfId="31" headerRowBorderDxfId="32" tableBorderDxfId="30">
  <autoFilter ref="B4:F204" xr:uid="{68A5465D-57F2-42E5-8E7C-8D5C75C36754}">
    <filterColumn colId="0" hiddenButton="1"/>
    <filterColumn colId="1" hiddenButton="1"/>
    <filterColumn colId="2" hiddenButton="1"/>
    <filterColumn colId="3" hiddenButton="1"/>
    <filterColumn colId="4" hiddenButton="1"/>
  </autoFilter>
  <tableColumns count="5">
    <tableColumn id="1" xr3:uid="{29B223DB-58D5-4058-8EAD-EC52779E90D0}" name="Prior Domain Experience " dataDxfId="29"/>
    <tableColumn id="2" xr3:uid="{7E987326-F55D-4FCE-8B7E-30B9F3C929CE}" name="Schedule Buffer %" dataDxfId="28" dataCellStyle="Percent"/>
    <tableColumn id="3" xr3:uid="{9847AE81-A3BF-4CBC-9D17-F10EBC890F4B}" name="Dependency Load on the Critical Path" dataDxfId="27"/>
    <tableColumn id="4" xr3:uid="{616A2C32-BBD9-4922-939D-AB0EA0BA3AFD}" name="Contract Type" dataDxfId="26"/>
    <tableColumn id="18" xr3:uid="{3CCF2ADD-F61A-43A3-9CCA-B0805216376B}" name="Percent Chance of On-Time Project Delivery " dataDxfId="25" dataCellStyle="Percent"/>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2A80F9-AEFA-43BC-988A-7D7EE6FFCFFD}" name="Table13" displayName="Table13" ref="A17:D217" totalsRowShown="0" headerRowDxfId="24" dataDxfId="22" headerRowBorderDxfId="23">
  <autoFilter ref="A17:D217" xr:uid="{BAC8BA8A-9644-4358-98F0-63CC9665C725}">
    <filterColumn colId="0" hiddenButton="1"/>
    <filterColumn colId="1" hiddenButton="1"/>
    <filterColumn colId="2" hiddenButton="1"/>
    <filterColumn colId="3" hiddenButton="1"/>
  </autoFilter>
  <tableColumns count="4">
    <tableColumn id="1" xr3:uid="{9865625D-C4DD-4BC0-ACBC-C2D3FFD68533}" name="Class 1" dataDxfId="21">
      <calculatedColumnFormula>IF(A$6="Binary",IF('Responses'!B5=A$7,1,0),'Responses'!B5)</calculatedColumnFormula>
    </tableColumn>
    <tableColumn id="2" xr3:uid="{978E5D31-0E9F-4EB4-B65F-06370EE52DC5}" name="Class 2" dataDxfId="20">
      <calculatedColumnFormula>IF(B$6="Binary",IF('Responses'!C5=B$7,1,0),'Responses'!C5)</calculatedColumnFormula>
    </tableColumn>
    <tableColumn id="3" xr3:uid="{27677C7C-286E-4F16-A3BD-DF0FA3E413D9}" name="Class 3" dataDxfId="19">
      <calculatedColumnFormula>IF(C$6="Binary",IF('Responses'!D5=C$7,1,0),'Responses'!D5)</calculatedColumnFormula>
    </tableColumn>
    <tableColumn id="4" xr3:uid="{63EC119D-6C3F-4404-9FCE-EF77823DD5F9}" name="Class 4 " dataDxfId="18">
      <calculatedColumnFormula>IF(D$6="Binary",IF('Responses'!E5=D$7,1,0),'Responses'!E5)</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C0E86B7-4874-4D60-8FD8-398A490EF162}" name="Table14" displayName="Table14" ref="B4:E204" totalsRowShown="0" headerRowDxfId="17" dataDxfId="15" headerRowBorderDxfId="16" tableBorderDxfId="14">
  <autoFilter ref="B4:E204" xr:uid="{68A5465D-57F2-42E5-8E7C-8D5C75C36754}">
    <filterColumn colId="0" hiddenButton="1"/>
    <filterColumn colId="1" hiddenButton="1"/>
    <filterColumn colId="2" hiddenButton="1"/>
    <filterColumn colId="3" hiddenButton="1"/>
  </autoFilter>
  <tableColumns count="4">
    <tableColumn id="1" xr3:uid="{7FA67EDF-B923-4566-B741-CB02FF91633E}" name="Prior Domain Experience " dataDxfId="13"/>
    <tableColumn id="2" xr3:uid="{1E7B368B-E34A-4C6E-9E79-8A407F020B42}" name="Schedule Buffer %" dataDxfId="12" dataCellStyle="Percent"/>
    <tableColumn id="3" xr3:uid="{0D5D63DD-B9ED-41B9-9FF1-E99AE81EF03B}" name="Dependency Load on the Critical Path" dataDxfId="11"/>
    <tableColumn id="4" xr3:uid="{38C6CA56-8F65-4290-A9AE-16924028043F}" name="Contract Type" dataDxfId="10"/>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F104F72-4164-4A61-886B-8292978C4858}" name="Table4" displayName="Table4" ref="F4:F204" totalsRowShown="0" headerRowDxfId="9" dataDxfId="7" headerRowBorderDxfId="8" tableBorderDxfId="6" dataCellStyle="Percent">
  <autoFilter ref="F4:F204" xr:uid="{9A91ADB8-EB6C-4943-AE16-EA30FF0A6844}">
    <filterColumn colId="0" hiddenButton="1"/>
  </autoFilter>
  <tableColumns count="1">
    <tableColumn id="1" xr3:uid="{68B3F1C4-221D-4801-969C-EFFCD8CBE777}" name="Model Value" dataDxfId="5" dataCellStyle="Percent">
      <calculatedColumnFormula>MAX(SUM(H5:L5),0)</calculatedColumnFormula>
    </tableColumn>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hubbardresearch.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0C56C-564A-4AFF-B3D7-9F245410B211}">
  <sheetPr>
    <tabColor rgb="FF002060"/>
  </sheetPr>
  <dimension ref="B1:K20"/>
  <sheetViews>
    <sheetView showGridLines="0" tabSelected="1" zoomScaleNormal="100" workbookViewId="0"/>
  </sheetViews>
  <sheetFormatPr defaultColWidth="9.109375" defaultRowHeight="18" x14ac:dyDescent="0.35"/>
  <cols>
    <col min="1" max="1" width="3.88671875" style="8" customWidth="1"/>
    <col min="2" max="11" width="10" style="8" customWidth="1"/>
    <col min="12" max="16384" width="9.109375" style="8"/>
  </cols>
  <sheetData>
    <row r="1" spans="2:11" ht="18.45" customHeight="1" thickBot="1" x14ac:dyDescent="0.4"/>
    <row r="2" spans="2:11" ht="33" customHeight="1" thickTop="1" x14ac:dyDescent="0.35">
      <c r="B2" s="9"/>
      <c r="C2" s="10"/>
      <c r="D2" s="10"/>
      <c r="E2" s="10"/>
      <c r="F2" s="10"/>
      <c r="G2" s="10"/>
      <c r="H2" s="10"/>
      <c r="I2" s="10"/>
      <c r="J2" s="10"/>
      <c r="K2" s="11"/>
    </row>
    <row r="3" spans="2:11" ht="18.45" customHeight="1" x14ac:dyDescent="0.35">
      <c r="B3" s="265"/>
      <c r="C3" s="266"/>
      <c r="D3" s="266"/>
      <c r="E3" s="266"/>
      <c r="F3" s="266"/>
      <c r="G3" s="343" t="s">
        <v>85</v>
      </c>
      <c r="H3" s="344"/>
      <c r="I3" s="344"/>
      <c r="J3" s="344"/>
      <c r="K3" s="345"/>
    </row>
    <row r="4" spans="2:11" ht="18.45" customHeight="1" x14ac:dyDescent="0.35">
      <c r="B4" s="265"/>
      <c r="C4" s="266"/>
      <c r="D4" s="266"/>
      <c r="E4" s="266"/>
      <c r="F4" s="266"/>
      <c r="G4" s="343"/>
      <c r="H4" s="344"/>
      <c r="I4" s="344"/>
      <c r="J4" s="344"/>
      <c r="K4" s="345"/>
    </row>
    <row r="5" spans="2:11" ht="18.45" customHeight="1" x14ac:dyDescent="0.35">
      <c r="B5" s="265"/>
      <c r="C5" s="266"/>
      <c r="D5" s="266"/>
      <c r="E5" s="266"/>
      <c r="F5" s="266"/>
      <c r="G5" s="343"/>
      <c r="H5" s="344"/>
      <c r="I5" s="344"/>
      <c r="J5" s="344"/>
      <c r="K5" s="345"/>
    </row>
    <row r="6" spans="2:11" ht="18.45" customHeight="1" x14ac:dyDescent="0.35">
      <c r="B6" s="265"/>
      <c r="C6" s="266"/>
      <c r="D6" s="266"/>
      <c r="E6" s="266"/>
      <c r="F6" s="266"/>
      <c r="G6" s="343"/>
      <c r="H6" s="344"/>
      <c r="I6" s="344"/>
      <c r="J6" s="344"/>
      <c r="K6" s="345"/>
    </row>
    <row r="7" spans="2:11" ht="18.45" customHeight="1" x14ac:dyDescent="0.35">
      <c r="B7" s="265"/>
      <c r="C7" s="266"/>
      <c r="D7" s="266"/>
      <c r="E7" s="266"/>
      <c r="F7" s="266"/>
      <c r="G7" s="343"/>
      <c r="H7" s="344"/>
      <c r="I7" s="344"/>
      <c r="J7" s="344"/>
      <c r="K7" s="345"/>
    </row>
    <row r="8" spans="2:11" ht="18.45" customHeight="1" x14ac:dyDescent="0.35">
      <c r="B8" s="265"/>
      <c r="C8" s="266"/>
      <c r="D8" s="266"/>
      <c r="E8" s="266"/>
      <c r="F8" s="266"/>
      <c r="G8" s="343"/>
      <c r="H8" s="344"/>
      <c r="I8" s="344"/>
      <c r="J8" s="344"/>
      <c r="K8" s="345"/>
    </row>
    <row r="9" spans="2:11" ht="18.45" customHeight="1" x14ac:dyDescent="0.35">
      <c r="B9" s="265"/>
      <c r="C9" s="266"/>
      <c r="D9" s="266"/>
      <c r="E9" s="266"/>
      <c r="F9" s="266"/>
      <c r="G9" s="343"/>
      <c r="H9" s="344"/>
      <c r="I9" s="344"/>
      <c r="J9" s="344"/>
      <c r="K9" s="345"/>
    </row>
    <row r="10" spans="2:11" ht="18.45" customHeight="1" x14ac:dyDescent="0.35">
      <c r="B10" s="265"/>
      <c r="C10" s="266"/>
      <c r="D10" s="266"/>
      <c r="E10" s="266"/>
      <c r="F10" s="266"/>
      <c r="G10" s="343"/>
      <c r="H10" s="344"/>
      <c r="I10" s="344"/>
      <c r="J10" s="344"/>
      <c r="K10" s="345"/>
    </row>
    <row r="11" spans="2:11" ht="18.45" customHeight="1" x14ac:dyDescent="0.35">
      <c r="B11" s="265"/>
      <c r="C11" s="266"/>
      <c r="D11" s="266"/>
      <c r="E11" s="266"/>
      <c r="F11" s="266"/>
      <c r="G11" s="343"/>
      <c r="H11" s="344"/>
      <c r="I11" s="344"/>
      <c r="J11" s="344"/>
      <c r="K11" s="345"/>
    </row>
    <row r="12" spans="2:11" ht="18.45" customHeight="1" x14ac:dyDescent="0.35">
      <c r="B12" s="12"/>
      <c r="K12" s="13"/>
    </row>
    <row r="13" spans="2:11" ht="18.45" customHeight="1" x14ac:dyDescent="0.35">
      <c r="B13" s="12"/>
      <c r="F13" s="346" t="s">
        <v>21</v>
      </c>
      <c r="G13" s="346"/>
      <c r="K13" s="13"/>
    </row>
    <row r="14" spans="2:11" ht="18.45" customHeight="1" x14ac:dyDescent="0.35">
      <c r="B14" s="12"/>
      <c r="F14" s="346" t="s">
        <v>22</v>
      </c>
      <c r="G14" s="346"/>
      <c r="K14" s="13"/>
    </row>
    <row r="15" spans="2:11" ht="18.45" customHeight="1" x14ac:dyDescent="0.35">
      <c r="B15" s="12"/>
      <c r="F15" s="346" t="s">
        <v>23</v>
      </c>
      <c r="G15" s="346"/>
      <c r="K15" s="13"/>
    </row>
    <row r="16" spans="2:11" ht="18.45" customHeight="1" x14ac:dyDescent="0.35">
      <c r="B16" s="12"/>
      <c r="E16" s="347" t="s">
        <v>24</v>
      </c>
      <c r="F16" s="347"/>
      <c r="G16" s="347"/>
      <c r="H16" s="347"/>
      <c r="K16" s="13"/>
    </row>
    <row r="17" spans="2:11" ht="18.45" customHeight="1" thickBot="1" x14ac:dyDescent="0.4">
      <c r="B17" s="14"/>
      <c r="C17" s="15"/>
      <c r="D17" s="15"/>
      <c r="E17" s="15"/>
      <c r="F17" s="15"/>
      <c r="G17" s="15"/>
      <c r="H17" s="15"/>
      <c r="I17" s="15"/>
      <c r="J17" s="15"/>
      <c r="K17" s="16"/>
    </row>
    <row r="18" spans="2:11" ht="18.45" customHeight="1" thickTop="1" x14ac:dyDescent="0.35"/>
    <row r="20" spans="2:11" ht="18.45" customHeight="1" x14ac:dyDescent="0.35"/>
  </sheetData>
  <mergeCells count="5">
    <mergeCell ref="G3:K11"/>
    <mergeCell ref="F13:G13"/>
    <mergeCell ref="F14:G14"/>
    <mergeCell ref="F15:G15"/>
    <mergeCell ref="E16:H16"/>
  </mergeCells>
  <hyperlinks>
    <hyperlink ref="E16" r:id="rId1" xr:uid="{B3269245-BA35-4013-8215-2D6F93D0D147}"/>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FC518-C28E-4FEE-A1E4-869519D906F6}">
  <sheetPr>
    <tabColor theme="7" tint="0.39997558519241921"/>
  </sheetPr>
  <dimension ref="A1:G49"/>
  <sheetViews>
    <sheetView showGridLines="0" zoomScaleNormal="100" workbookViewId="0">
      <selection sqref="A1:G1"/>
    </sheetView>
  </sheetViews>
  <sheetFormatPr defaultRowHeight="14.4" outlineLevelRow="1" outlineLevelCol="1" x14ac:dyDescent="0.3"/>
  <cols>
    <col min="1" max="1" width="22.21875" style="37" customWidth="1"/>
    <col min="2" max="2" width="22.21875" style="21" customWidth="1"/>
    <col min="3" max="3" width="24.44140625" style="21" customWidth="1"/>
    <col min="4" max="4" width="30" style="21" customWidth="1"/>
    <col min="5" max="5" width="22.21875" style="21" customWidth="1"/>
    <col min="6" max="6" width="98" style="34" customWidth="1" outlineLevel="1"/>
    <col min="7" max="7" width="20.6640625" style="21" customWidth="1"/>
    <col min="8" max="16384" width="8.88671875" style="21"/>
  </cols>
  <sheetData>
    <row r="1" spans="1:7" ht="39" customHeight="1" x14ac:dyDescent="0.3">
      <c r="A1" s="353" t="s">
        <v>69</v>
      </c>
      <c r="B1" s="354"/>
      <c r="C1" s="354"/>
      <c r="D1" s="354"/>
      <c r="E1" s="354"/>
      <c r="F1" s="354"/>
      <c r="G1" s="355"/>
    </row>
    <row r="2" spans="1:7" ht="22.2" customHeight="1" x14ac:dyDescent="0.3">
      <c r="A2" s="267"/>
      <c r="C2" s="348" t="s">
        <v>110</v>
      </c>
      <c r="D2" s="349"/>
      <c r="E2" s="349"/>
      <c r="F2" s="349"/>
      <c r="G2" s="350"/>
    </row>
    <row r="3" spans="1:7" ht="22.2" customHeight="1" x14ac:dyDescent="0.3">
      <c r="A3" s="267"/>
      <c r="C3" s="349"/>
      <c r="D3" s="349"/>
      <c r="E3" s="349"/>
      <c r="F3" s="349"/>
      <c r="G3" s="350"/>
    </row>
    <row r="4" spans="1:7" ht="22.2" customHeight="1" thickBot="1" x14ac:dyDescent="0.35">
      <c r="A4" s="268"/>
      <c r="B4" s="22"/>
      <c r="C4" s="351"/>
      <c r="D4" s="351"/>
      <c r="E4" s="351"/>
      <c r="F4" s="351"/>
      <c r="G4" s="352"/>
    </row>
    <row r="5" spans="1:7" ht="22.2" customHeight="1" x14ac:dyDescent="0.3">
      <c r="C5" s="41"/>
      <c r="D5" s="41"/>
      <c r="E5" s="41"/>
      <c r="F5" s="41"/>
      <c r="G5" s="41"/>
    </row>
    <row r="6" spans="1:7" ht="22.2" customHeight="1" thickBot="1" x14ac:dyDescent="0.35">
      <c r="C6" s="41"/>
      <c r="D6" s="41"/>
      <c r="E6" s="33" t="s">
        <v>70</v>
      </c>
      <c r="F6" s="41"/>
      <c r="G6" s="41"/>
    </row>
    <row r="7" spans="1:7" ht="25.2" customHeight="1" x14ac:dyDescent="0.3">
      <c r="C7" s="367" t="s">
        <v>37</v>
      </c>
      <c r="D7" s="368"/>
      <c r="E7" s="275">
        <v>1</v>
      </c>
      <c r="F7" s="360" t="s">
        <v>103</v>
      </c>
    </row>
    <row r="8" spans="1:7" ht="25.2" customHeight="1" x14ac:dyDescent="0.3">
      <c r="C8" s="369" t="s">
        <v>38</v>
      </c>
      <c r="D8" s="370"/>
      <c r="E8" s="276">
        <v>0.44</v>
      </c>
      <c r="F8" s="356"/>
    </row>
    <row r="9" spans="1:7" ht="25.2" customHeight="1" x14ac:dyDescent="0.3">
      <c r="C9" s="371" t="s">
        <v>39</v>
      </c>
      <c r="D9" s="372"/>
      <c r="E9" s="277">
        <f>IFERROR(LN(E8/(1-E8)),"")</f>
        <v>-0.2411620568168881</v>
      </c>
      <c r="F9" s="356"/>
    </row>
    <row r="10" spans="1:7" ht="25.2" customHeight="1" thickBot="1" x14ac:dyDescent="0.35">
      <c r="C10" s="373" t="s">
        <v>40</v>
      </c>
      <c r="D10" s="374"/>
      <c r="E10" s="278">
        <f>IFERROR(PRODUCT(B32:E32),"")</f>
        <v>54</v>
      </c>
      <c r="F10" s="359"/>
    </row>
    <row r="11" spans="1:7" ht="21" customHeight="1" x14ac:dyDescent="0.3">
      <c r="A11" s="269"/>
      <c r="B11" s="32"/>
      <c r="C11" s="32"/>
      <c r="D11" s="32"/>
    </row>
    <row r="12" spans="1:7" ht="21" customHeight="1" thickBot="1" x14ac:dyDescent="0.35">
      <c r="A12" s="269"/>
      <c r="B12" s="32"/>
      <c r="C12" s="32"/>
      <c r="D12" s="32"/>
      <c r="E12" s="33" t="s">
        <v>70</v>
      </c>
    </row>
    <row r="13" spans="1:7" s="35" customFormat="1" ht="21.6" thickBot="1" x14ac:dyDescent="0.35">
      <c r="A13" s="206"/>
      <c r="B13" s="361" t="s">
        <v>41</v>
      </c>
      <c r="C13" s="361"/>
      <c r="D13" s="361"/>
      <c r="E13" s="362"/>
      <c r="F13" s="98"/>
    </row>
    <row r="14" spans="1:7" ht="82.5" customHeight="1" thickBot="1" x14ac:dyDescent="0.35">
      <c r="A14" s="44"/>
      <c r="B14" s="284" t="s">
        <v>107</v>
      </c>
      <c r="C14" s="284" t="s">
        <v>114</v>
      </c>
      <c r="D14" s="284" t="s">
        <v>108</v>
      </c>
      <c r="E14" s="101" t="s">
        <v>95</v>
      </c>
      <c r="F14" s="96" t="s">
        <v>123</v>
      </c>
    </row>
    <row r="15" spans="1:7" ht="35.700000000000003" customHeight="1" x14ac:dyDescent="0.3">
      <c r="A15" s="44" t="s">
        <v>42</v>
      </c>
      <c r="B15" s="66" t="s">
        <v>0</v>
      </c>
      <c r="C15" s="107" t="s">
        <v>100</v>
      </c>
      <c r="D15" s="68" t="s">
        <v>104</v>
      </c>
      <c r="E15" s="69" t="s">
        <v>96</v>
      </c>
      <c r="F15" s="363" t="s">
        <v>99</v>
      </c>
    </row>
    <row r="16" spans="1:7" ht="23.1" customHeight="1" x14ac:dyDescent="0.3">
      <c r="A16" s="44" t="s">
        <v>43</v>
      </c>
      <c r="B16" s="70" t="s">
        <v>1</v>
      </c>
      <c r="C16" s="27" t="s">
        <v>101</v>
      </c>
      <c r="D16" s="26" t="s">
        <v>105</v>
      </c>
      <c r="E16" s="71" t="s">
        <v>97</v>
      </c>
      <c r="F16" s="364"/>
    </row>
    <row r="17" spans="1:6" ht="23.1" customHeight="1" x14ac:dyDescent="0.3">
      <c r="A17" s="44" t="s">
        <v>44</v>
      </c>
      <c r="B17" s="60"/>
      <c r="C17" s="25" t="s">
        <v>102</v>
      </c>
      <c r="D17" s="24" t="s">
        <v>106</v>
      </c>
      <c r="E17" s="72" t="s">
        <v>98</v>
      </c>
      <c r="F17" s="364"/>
    </row>
    <row r="18" spans="1:6" ht="23.1" customHeight="1" thickBot="1" x14ac:dyDescent="0.35">
      <c r="A18" s="44" t="s">
        <v>45</v>
      </c>
      <c r="B18" s="62"/>
      <c r="C18" s="63"/>
      <c r="D18" s="64"/>
      <c r="E18" s="65"/>
      <c r="F18" s="365"/>
    </row>
    <row r="19" spans="1:6" ht="14.4" customHeight="1" thickBot="1" x14ac:dyDescent="0.35">
      <c r="A19" s="44"/>
      <c r="B19" s="36"/>
      <c r="C19" s="36"/>
      <c r="D19" s="36"/>
      <c r="E19" s="28"/>
      <c r="F19" s="99"/>
    </row>
    <row r="20" spans="1:6" ht="15.6" x14ac:dyDescent="0.3">
      <c r="A20" s="44" t="s">
        <v>46</v>
      </c>
      <c r="B20" s="56">
        <v>0.5</v>
      </c>
      <c r="C20" s="285">
        <v>0.52</v>
      </c>
      <c r="D20" s="285">
        <v>0.6</v>
      </c>
      <c r="E20" s="57">
        <v>0.46</v>
      </c>
      <c r="F20" s="360" t="s">
        <v>124</v>
      </c>
    </row>
    <row r="21" spans="1:6" ht="15.6" x14ac:dyDescent="0.3">
      <c r="A21" s="44" t="s">
        <v>47</v>
      </c>
      <c r="B21" s="58">
        <v>0.34</v>
      </c>
      <c r="C21" s="29">
        <v>0.47</v>
      </c>
      <c r="D21" s="287">
        <v>0.44</v>
      </c>
      <c r="E21" s="59">
        <v>0.44</v>
      </c>
      <c r="F21" s="357"/>
    </row>
    <row r="22" spans="1:6" ht="15.6" x14ac:dyDescent="0.3">
      <c r="A22" s="44" t="s">
        <v>48</v>
      </c>
      <c r="B22" s="60"/>
      <c r="C22" s="286">
        <v>0.36</v>
      </c>
      <c r="D22" s="286">
        <v>0.34</v>
      </c>
      <c r="E22" s="61">
        <v>0.4</v>
      </c>
      <c r="F22" s="357"/>
    </row>
    <row r="23" spans="1:6" ht="16.2" thickBot="1" x14ac:dyDescent="0.35">
      <c r="A23" s="44" t="s">
        <v>49</v>
      </c>
      <c r="B23" s="62"/>
      <c r="C23" s="63"/>
      <c r="D23" s="64"/>
      <c r="E23" s="65"/>
      <c r="F23" s="366"/>
    </row>
    <row r="24" spans="1:6" ht="14.4" customHeight="1" thickBot="1" x14ac:dyDescent="0.35">
      <c r="A24" s="44"/>
      <c r="B24" s="36"/>
      <c r="C24" s="36"/>
      <c r="D24" s="36"/>
      <c r="E24" s="28"/>
      <c r="F24" s="99"/>
    </row>
    <row r="25" spans="1:6" ht="15.6" x14ac:dyDescent="0.3">
      <c r="A25" s="44" t="s">
        <v>51</v>
      </c>
      <c r="B25" s="66">
        <v>0.6</v>
      </c>
      <c r="C25" s="67">
        <v>0.2</v>
      </c>
      <c r="D25" s="68">
        <v>0.2</v>
      </c>
      <c r="E25" s="69">
        <v>0.4</v>
      </c>
      <c r="F25" s="360" t="s">
        <v>50</v>
      </c>
    </row>
    <row r="26" spans="1:6" ht="15.6" x14ac:dyDescent="0.3">
      <c r="A26" s="44" t="s">
        <v>52</v>
      </c>
      <c r="B26" s="70">
        <v>0.4</v>
      </c>
      <c r="C26" s="30">
        <v>0.4</v>
      </c>
      <c r="D26" s="26">
        <v>0.5</v>
      </c>
      <c r="E26" s="71">
        <v>0.4</v>
      </c>
      <c r="F26" s="356"/>
    </row>
    <row r="27" spans="1:6" ht="15.6" x14ac:dyDescent="0.3">
      <c r="A27" s="44" t="s">
        <v>53</v>
      </c>
      <c r="B27" s="60"/>
      <c r="C27" s="24">
        <v>0.4</v>
      </c>
      <c r="D27" s="24">
        <v>0.3</v>
      </c>
      <c r="E27" s="72">
        <v>0.2</v>
      </c>
      <c r="F27" s="356"/>
    </row>
    <row r="28" spans="1:6" ht="16.2" thickBot="1" x14ac:dyDescent="0.35">
      <c r="A28" s="44" t="s">
        <v>54</v>
      </c>
      <c r="B28" s="62"/>
      <c r="C28" s="63"/>
      <c r="D28" s="64"/>
      <c r="E28" s="65"/>
      <c r="F28" s="359"/>
    </row>
    <row r="29" spans="1:6" ht="14.4" customHeight="1" thickBot="1" x14ac:dyDescent="0.35">
      <c r="A29" s="44"/>
      <c r="B29" s="36"/>
      <c r="C29" s="36"/>
      <c r="D29" s="36"/>
      <c r="E29" s="28"/>
      <c r="F29" s="100"/>
    </row>
    <row r="30" spans="1:6" ht="31.2" x14ac:dyDescent="0.3">
      <c r="A30" s="44" t="s">
        <v>55</v>
      </c>
      <c r="B30" s="48" t="str">
        <f>IF(SUM(B25:B28)=1, "Good", SUM(B25:B28))</f>
        <v>Good</v>
      </c>
      <c r="C30" s="49" t="str">
        <f t="shared" ref="C30:D30" si="0">IF(SUM(C25:C28)=1, "Good", SUM(C25:C28))</f>
        <v>Good</v>
      </c>
      <c r="D30" s="49" t="str">
        <f t="shared" si="0"/>
        <v>Good</v>
      </c>
      <c r="E30" s="50" t="str">
        <f>IF(SUM(E25:E28)=1, "Good", SUM(E25:E28))</f>
        <v>Good</v>
      </c>
      <c r="F30" s="97" t="s">
        <v>71</v>
      </c>
    </row>
    <row r="31" spans="1:6" ht="48" customHeight="1" x14ac:dyDescent="0.3">
      <c r="A31" s="44" t="s">
        <v>56</v>
      </c>
      <c r="B31" s="51" t="str">
        <f>IF(AND(SUMPRODUCT(B20:B23,B25:B28)&gt;initialP-0.005,SUMPRODUCT(B20:B23,B25:B28)&lt;initialP+0.005), "Good", SUMPRODUCT(B20:B23,B25:B28))</f>
        <v>Good</v>
      </c>
      <c r="C31" s="31" t="str">
        <f>IF(AND(SUMPRODUCT(C20:C23,C25:C28)&gt;initialP-0.005,SUMPRODUCT(C20:C23,C25:C28)&lt;initialP+0.005), "Good", SUMPRODUCT(C20:C23,C25:C28))</f>
        <v>Good</v>
      </c>
      <c r="D31" s="31" t="str">
        <f>IF(AND(SUMPRODUCT(D20:D23,D25:D28)&gt;initialP-0.005,SUMPRODUCT(D20:D23,D25:D28)&lt;initialP+0.005), "Good", SUMPRODUCT(D20:D23,D25:D28))</f>
        <v>Good</v>
      </c>
      <c r="E31" s="52" t="str">
        <f>IF(AND(SUMPRODUCT(E20:E23,E25:E28)&gt;initialP-0.005,SUMPRODUCT(E20:E23,E25:E28)&lt;initialP+0.005), "Good", SUMPRODUCT(E20:E23,E25:E28))</f>
        <v>Good</v>
      </c>
      <c r="F31" s="314" t="s">
        <v>125</v>
      </c>
    </row>
    <row r="32" spans="1:6" ht="30" customHeight="1" thickBot="1" x14ac:dyDescent="0.35">
      <c r="A32" s="44" t="s">
        <v>58</v>
      </c>
      <c r="B32" s="53">
        <f>IF(COUNTA(B15:B18)=0,"",COUNTA(B15:B18))</f>
        <v>2</v>
      </c>
      <c r="C32" s="54">
        <f t="shared" ref="C32:E32" si="1">IF(COUNTA(C15:C18)=0,"",COUNTA(C15:C18))</f>
        <v>3</v>
      </c>
      <c r="D32" s="54">
        <f t="shared" si="1"/>
        <v>3</v>
      </c>
      <c r="E32" s="55">
        <f t="shared" si="1"/>
        <v>3</v>
      </c>
      <c r="F32" s="315" t="s">
        <v>57</v>
      </c>
    </row>
    <row r="33" spans="1:6" ht="14.4" customHeight="1" thickBot="1" x14ac:dyDescent="0.35">
      <c r="A33" s="44"/>
      <c r="B33" s="36"/>
      <c r="C33" s="36"/>
      <c r="D33" s="36"/>
      <c r="E33" s="28"/>
      <c r="F33" s="100"/>
    </row>
    <row r="34" spans="1:6" ht="15.6" outlineLevel="1" x14ac:dyDescent="0.3">
      <c r="A34" s="44" t="s">
        <v>60</v>
      </c>
      <c r="B34" s="108">
        <f t="shared" ref="B34:E37" si="2">IF(B20="","",LN(B20/(1-B20))-$E$9)</f>
        <v>0.2411620568168881</v>
      </c>
      <c r="C34" s="109">
        <f t="shared" si="2"/>
        <v>0.32120476449042468</v>
      </c>
      <c r="D34" s="109">
        <f t="shared" si="2"/>
        <v>0.64662716492505234</v>
      </c>
      <c r="E34" s="110">
        <f t="shared" si="2"/>
        <v>8.0819406741708733E-2</v>
      </c>
      <c r="F34" s="356" t="s">
        <v>59</v>
      </c>
    </row>
    <row r="35" spans="1:6" ht="15.6" outlineLevel="1" x14ac:dyDescent="0.3">
      <c r="A35" s="44" t="s">
        <v>61</v>
      </c>
      <c r="B35" s="111">
        <f t="shared" si="2"/>
        <v>-0.42213216059337588</v>
      </c>
      <c r="C35" s="47">
        <f t="shared" si="2"/>
        <v>0.12101774497482476</v>
      </c>
      <c r="D35" s="47">
        <f t="shared" si="2"/>
        <v>0</v>
      </c>
      <c r="E35" s="103">
        <f t="shared" si="2"/>
        <v>0</v>
      </c>
      <c r="F35" s="357"/>
    </row>
    <row r="36" spans="1:6" ht="15.6" outlineLevel="1" x14ac:dyDescent="0.3">
      <c r="A36" s="44" t="s">
        <v>62</v>
      </c>
      <c r="B36" s="112" t="str">
        <f t="shared" si="2"/>
        <v/>
      </c>
      <c r="C36" s="46">
        <f t="shared" si="2"/>
        <v>-0.33420208808667373</v>
      </c>
      <c r="D36" s="46">
        <f t="shared" si="2"/>
        <v>-0.42213216059337588</v>
      </c>
      <c r="E36" s="102">
        <f t="shared" si="2"/>
        <v>-0.16430305129127618</v>
      </c>
      <c r="F36" s="357"/>
    </row>
    <row r="37" spans="1:6" ht="16.2" outlineLevel="1" thickBot="1" x14ac:dyDescent="0.35">
      <c r="A37" s="44" t="s">
        <v>63</v>
      </c>
      <c r="B37" s="113" t="str">
        <f t="shared" si="2"/>
        <v/>
      </c>
      <c r="C37" s="114" t="str">
        <f t="shared" si="2"/>
        <v/>
      </c>
      <c r="D37" s="114" t="str">
        <f t="shared" si="2"/>
        <v/>
      </c>
      <c r="E37" s="115" t="str">
        <f t="shared" si="2"/>
        <v/>
      </c>
      <c r="F37" s="357"/>
    </row>
    <row r="38" spans="1:6" ht="15.6" customHeight="1" outlineLevel="1" thickBot="1" x14ac:dyDescent="0.35">
      <c r="A38" s="44"/>
      <c r="B38" s="271"/>
      <c r="C38" s="271"/>
      <c r="D38" s="271"/>
      <c r="E38" s="74"/>
      <c r="F38" s="100"/>
    </row>
    <row r="39" spans="1:6" s="37" customFormat="1" ht="32.4" customHeight="1" x14ac:dyDescent="0.3">
      <c r="A39" s="44" t="s">
        <v>65</v>
      </c>
      <c r="B39" s="116" t="s">
        <v>0</v>
      </c>
      <c r="C39" s="117" t="s">
        <v>100</v>
      </c>
      <c r="D39" s="117" t="s">
        <v>105</v>
      </c>
      <c r="E39" s="118" t="s">
        <v>96</v>
      </c>
      <c r="F39" s="97" t="s">
        <v>64</v>
      </c>
    </row>
    <row r="40" spans="1:6" ht="47.4" thickBot="1" x14ac:dyDescent="0.35">
      <c r="A40" s="104" t="s">
        <v>66</v>
      </c>
      <c r="B40" s="119">
        <f t="shared" ref="B40:E40" si="3">IF(B39="","",INDEX(B34:B37, MATCH(B39, B15:B18, 0)))</f>
        <v>0.2411620568168881</v>
      </c>
      <c r="C40" s="105">
        <f t="shared" si="3"/>
        <v>0.32120476449042468</v>
      </c>
      <c r="D40" s="105">
        <f t="shared" si="3"/>
        <v>0</v>
      </c>
      <c r="E40" s="106">
        <f t="shared" si="3"/>
        <v>8.0819406741708733E-2</v>
      </c>
      <c r="F40" s="358" t="s">
        <v>86</v>
      </c>
    </row>
    <row r="41" spans="1:6" ht="22.8" customHeight="1" x14ac:dyDescent="0.3">
      <c r="C41" s="23" t="s">
        <v>67</v>
      </c>
      <c r="D41" s="312">
        <f>SUM(B40:E40)</f>
        <v>0.64318622804902148</v>
      </c>
      <c r="E41" s="32"/>
      <c r="F41" s="356"/>
    </row>
    <row r="42" spans="1:6" ht="22.2" customHeight="1" thickBot="1" x14ac:dyDescent="0.35">
      <c r="C42" s="45" t="s">
        <v>68</v>
      </c>
      <c r="D42" s="313">
        <f>1/(1+1/EXP(E9+D41))</f>
        <v>0.59917389170619995</v>
      </c>
      <c r="E42" s="32"/>
      <c r="F42" s="359"/>
    </row>
    <row r="43" spans="1:6" x14ac:dyDescent="0.3">
      <c r="A43" s="270"/>
      <c r="B43" s="38"/>
      <c r="C43" s="38"/>
      <c r="D43" s="38"/>
      <c r="E43" s="38"/>
      <c r="F43" s="39"/>
    </row>
    <row r="44" spans="1:6" x14ac:dyDescent="0.3">
      <c r="A44" s="270"/>
      <c r="B44" s="38"/>
      <c r="C44" s="38"/>
      <c r="D44" s="38"/>
      <c r="E44" s="38"/>
      <c r="F44" s="39"/>
    </row>
    <row r="45" spans="1:6" x14ac:dyDescent="0.3">
      <c r="A45" s="270"/>
      <c r="B45" s="38"/>
      <c r="C45" s="38"/>
      <c r="D45" s="38"/>
      <c r="E45" s="38"/>
      <c r="F45" s="39"/>
    </row>
    <row r="46" spans="1:6" x14ac:dyDescent="0.3">
      <c r="A46" s="270"/>
      <c r="B46" s="38"/>
      <c r="C46" s="38"/>
      <c r="D46" s="38"/>
      <c r="E46" s="38"/>
      <c r="F46" s="39"/>
    </row>
    <row r="47" spans="1:6" x14ac:dyDescent="0.3">
      <c r="A47" s="270"/>
      <c r="B47" s="38"/>
      <c r="C47" s="38"/>
      <c r="D47" s="38"/>
      <c r="E47" s="38"/>
      <c r="F47" s="39"/>
    </row>
    <row r="48" spans="1:6" x14ac:dyDescent="0.3">
      <c r="A48" s="270"/>
      <c r="B48" s="38"/>
      <c r="C48" s="38"/>
      <c r="D48" s="38"/>
      <c r="E48" s="38"/>
      <c r="F48" s="39"/>
    </row>
    <row r="49" spans="1:6" x14ac:dyDescent="0.3">
      <c r="A49" s="270"/>
      <c r="B49" s="38"/>
      <c r="C49" s="38"/>
      <c r="D49" s="38"/>
      <c r="E49" s="38"/>
      <c r="F49" s="39"/>
    </row>
  </sheetData>
  <mergeCells count="13">
    <mergeCell ref="C2:G4"/>
    <mergeCell ref="A1:G1"/>
    <mergeCell ref="F34:F37"/>
    <mergeCell ref="F40:F42"/>
    <mergeCell ref="F7:F10"/>
    <mergeCell ref="B13:E13"/>
    <mergeCell ref="F15:F18"/>
    <mergeCell ref="F20:F23"/>
    <mergeCell ref="F25:F28"/>
    <mergeCell ref="C7:D7"/>
    <mergeCell ref="C8:D8"/>
    <mergeCell ref="C9:D9"/>
    <mergeCell ref="C10:D10"/>
  </mergeCells>
  <phoneticPr fontId="15" type="noConversion"/>
  <conditionalFormatting sqref="B30:E31">
    <cfRule type="cellIs" dxfId="4" priority="1" operator="notEqual">
      <formula>"Good"</formula>
    </cfRule>
  </conditionalFormatting>
  <dataValidations count="2">
    <dataValidation type="list" allowBlank="1" showInputMessage="1" showErrorMessage="1" sqref="B39" xr:uid="{E8D1C5FC-412B-41C1-A413-B258B5AC949B}">
      <formula1>$B$15:$B$18</formula1>
    </dataValidation>
    <dataValidation type="list" allowBlank="1" showInputMessage="1" showErrorMessage="1" sqref="C39:E39" xr:uid="{8294359F-6307-4383-A940-B50BBC6CDB4E}">
      <formula1>C$15:C$18</formula1>
    </dataValidation>
  </dataValidations>
  <pageMargins left="0.7" right="0.7" top="0.75" bottom="0.75" header="0.3" footer="0.3"/>
  <pageSetup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FF6F7-880A-4C62-9FFB-57686CD80A75}">
  <sheetPr>
    <tabColor theme="7" tint="0.39997558519241921"/>
  </sheetPr>
  <dimension ref="A1:P24"/>
  <sheetViews>
    <sheetView showGridLines="0" zoomScaleNormal="100" workbookViewId="0">
      <selection activeCell="D1" sqref="D1:F1"/>
    </sheetView>
  </sheetViews>
  <sheetFormatPr defaultRowHeight="14.4" x14ac:dyDescent="0.3"/>
  <cols>
    <col min="1" max="1" width="8.88671875" style="21" customWidth="1"/>
    <col min="2" max="2" width="16.6640625" style="21" customWidth="1"/>
    <col min="3" max="3" width="21.109375" style="21" customWidth="1"/>
    <col min="4" max="4" width="23.88671875" style="21" customWidth="1"/>
    <col min="5" max="5" width="21.109375" style="21" customWidth="1"/>
    <col min="6" max="6" width="30.109375" style="21" customWidth="1"/>
    <col min="7" max="8" width="8.88671875" style="21" customWidth="1"/>
    <col min="9" max="16384" width="8.88671875" style="21"/>
  </cols>
  <sheetData>
    <row r="1" spans="1:16" ht="69" customHeight="1" thickBot="1" x14ac:dyDescent="0.35">
      <c r="A1" s="43"/>
      <c r="B1" s="22"/>
      <c r="C1" s="159"/>
      <c r="D1" s="375" t="s">
        <v>92</v>
      </c>
      <c r="E1" s="376"/>
      <c r="F1" s="377"/>
      <c r="G1"/>
      <c r="H1"/>
      <c r="I1"/>
    </row>
    <row r="2" spans="1:16" ht="21.6" customHeight="1" thickBot="1" x14ac:dyDescent="0.35">
      <c r="B2" s="73"/>
      <c r="D2" s="40"/>
      <c r="E2" s="40"/>
      <c r="F2" s="40"/>
    </row>
    <row r="3" spans="1:16" ht="23.7" customHeight="1" thickBot="1" x14ac:dyDescent="0.35">
      <c r="A3" s="387" t="s">
        <v>74</v>
      </c>
      <c r="B3" s="388"/>
      <c r="C3" s="388"/>
      <c r="D3" s="388"/>
      <c r="E3" s="388"/>
      <c r="F3" s="389"/>
    </row>
    <row r="4" spans="1:16" ht="94.8" customHeight="1" thickBot="1" x14ac:dyDescent="0.35">
      <c r="A4" s="390" t="s">
        <v>73</v>
      </c>
      <c r="B4" s="391"/>
      <c r="C4" s="392"/>
      <c r="D4" s="392"/>
      <c r="E4" s="392"/>
      <c r="F4" s="393"/>
      <c r="G4"/>
      <c r="H4"/>
      <c r="I4"/>
      <c r="J4"/>
      <c r="K4"/>
      <c r="L4"/>
      <c r="M4"/>
      <c r="N4"/>
      <c r="O4"/>
      <c r="P4"/>
    </row>
    <row r="5" spans="1:16" ht="39" customHeight="1" thickBot="1" x14ac:dyDescent="0.35">
      <c r="A5" s="394" t="s">
        <v>27</v>
      </c>
      <c r="B5" s="394"/>
      <c r="C5" s="316" t="s">
        <v>121</v>
      </c>
      <c r="D5" s="316" t="s">
        <v>112</v>
      </c>
      <c r="E5" s="316" t="s">
        <v>116</v>
      </c>
      <c r="F5" s="316" t="s">
        <v>95</v>
      </c>
      <c r="G5"/>
      <c r="H5"/>
      <c r="I5"/>
      <c r="J5"/>
      <c r="K5"/>
      <c r="L5"/>
      <c r="M5"/>
      <c r="N5"/>
      <c r="O5"/>
      <c r="P5"/>
    </row>
    <row r="6" spans="1:16" ht="49.8" customHeight="1" thickBot="1" x14ac:dyDescent="0.35">
      <c r="A6" s="378" t="s">
        <v>109</v>
      </c>
      <c r="B6" s="378"/>
      <c r="C6" s="317" t="s">
        <v>111</v>
      </c>
      <c r="D6" s="317" t="s">
        <v>113</v>
      </c>
      <c r="E6" s="317" t="s">
        <v>115</v>
      </c>
      <c r="F6" s="317" t="s">
        <v>117</v>
      </c>
      <c r="G6"/>
      <c r="H6"/>
      <c r="I6"/>
      <c r="J6"/>
      <c r="K6"/>
      <c r="L6"/>
      <c r="M6"/>
      <c r="N6"/>
      <c r="O6"/>
      <c r="P6"/>
    </row>
    <row r="7" spans="1:16" ht="14.4" customHeight="1" thickBot="1" x14ac:dyDescent="0.35">
      <c r="A7" s="380"/>
      <c r="B7" s="380"/>
      <c r="C7" s="92"/>
      <c r="D7" s="92"/>
      <c r="E7" s="92"/>
      <c r="F7" s="94"/>
      <c r="G7"/>
      <c r="H7"/>
      <c r="I7"/>
      <c r="J7"/>
      <c r="K7"/>
      <c r="L7"/>
      <c r="M7"/>
      <c r="N7"/>
      <c r="O7"/>
      <c r="P7"/>
    </row>
    <row r="8" spans="1:16" ht="19.2" customHeight="1" thickBot="1" x14ac:dyDescent="0.35">
      <c r="A8" s="378" t="s">
        <v>28</v>
      </c>
      <c r="B8" s="378"/>
      <c r="C8" s="318" t="s">
        <v>30</v>
      </c>
      <c r="D8" s="318" t="s">
        <v>31</v>
      </c>
      <c r="E8" s="318" t="s">
        <v>31</v>
      </c>
      <c r="F8" s="318" t="s">
        <v>32</v>
      </c>
      <c r="G8"/>
      <c r="H8"/>
      <c r="I8"/>
      <c r="J8"/>
      <c r="K8"/>
      <c r="L8"/>
      <c r="M8"/>
      <c r="N8"/>
      <c r="O8"/>
      <c r="P8"/>
    </row>
    <row r="9" spans="1:16" ht="14.4" customHeight="1" thickBot="1" x14ac:dyDescent="0.35">
      <c r="A9" s="380"/>
      <c r="B9" s="380"/>
      <c r="C9" s="93"/>
      <c r="D9" s="93"/>
      <c r="E9" s="93"/>
      <c r="F9" s="95"/>
      <c r="G9"/>
      <c r="H9"/>
      <c r="I9"/>
      <c r="J9"/>
      <c r="K9"/>
      <c r="L9"/>
      <c r="M9"/>
      <c r="N9"/>
      <c r="O9"/>
      <c r="P9"/>
    </row>
    <row r="10" spans="1:16" ht="19.2" customHeight="1" thickBot="1" x14ac:dyDescent="0.35">
      <c r="A10" s="378" t="s">
        <v>29</v>
      </c>
      <c r="B10" s="379"/>
      <c r="C10" s="319" t="s">
        <v>0</v>
      </c>
      <c r="D10" s="91"/>
      <c r="E10" s="91"/>
      <c r="F10" s="319" t="s">
        <v>96</v>
      </c>
      <c r="G10"/>
      <c r="H10"/>
      <c r="I10"/>
      <c r="J10"/>
      <c r="K10"/>
      <c r="L10"/>
      <c r="M10"/>
      <c r="N10"/>
      <c r="O10"/>
      <c r="P10"/>
    </row>
    <row r="11" spans="1:16" ht="19.2" customHeight="1" thickBot="1" x14ac:dyDescent="0.35">
      <c r="A11" s="378"/>
      <c r="B11" s="379"/>
      <c r="C11" s="319" t="s">
        <v>1</v>
      </c>
      <c r="D11" s="75"/>
      <c r="E11" s="75"/>
      <c r="F11" s="319" t="s">
        <v>97</v>
      </c>
    </row>
    <row r="12" spans="1:16" ht="19.2" customHeight="1" thickBot="1" x14ac:dyDescent="0.35">
      <c r="A12" s="378"/>
      <c r="B12" s="379"/>
      <c r="C12" s="91"/>
      <c r="D12" s="320"/>
      <c r="E12" s="320"/>
      <c r="F12" s="319" t="s">
        <v>98</v>
      </c>
    </row>
    <row r="13" spans="1:16" ht="19.2" customHeight="1" thickBot="1" x14ac:dyDescent="0.35">
      <c r="A13" s="378" t="s">
        <v>33</v>
      </c>
      <c r="B13" s="379"/>
      <c r="C13" s="75"/>
      <c r="D13" s="321">
        <v>0</v>
      </c>
      <c r="E13" s="322">
        <v>0</v>
      </c>
      <c r="F13" s="91"/>
    </row>
    <row r="14" spans="1:16" ht="19.2" customHeight="1" thickBot="1" x14ac:dyDescent="0.35">
      <c r="A14" s="378" t="s">
        <v>34</v>
      </c>
      <c r="B14" s="379"/>
      <c r="C14" s="76"/>
      <c r="D14" s="321">
        <v>1</v>
      </c>
      <c r="E14" s="322">
        <v>1</v>
      </c>
      <c r="F14" s="76"/>
    </row>
    <row r="15" spans="1:16" ht="18" customHeight="1" thickBot="1" x14ac:dyDescent="0.35">
      <c r="A15" s="42"/>
    </row>
    <row r="16" spans="1:16" ht="33.450000000000003" customHeight="1" thickBot="1" x14ac:dyDescent="0.35">
      <c r="A16" s="384" t="s">
        <v>75</v>
      </c>
      <c r="B16" s="385"/>
      <c r="C16" s="385"/>
      <c r="D16" s="385"/>
      <c r="E16" s="385"/>
      <c r="F16" s="386"/>
    </row>
    <row r="17" spans="1:6" ht="162" customHeight="1" thickBot="1" x14ac:dyDescent="0.35">
      <c r="A17" s="395" t="s">
        <v>72</v>
      </c>
      <c r="B17" s="396"/>
      <c r="C17" s="396"/>
      <c r="D17" s="396"/>
      <c r="E17" s="396"/>
      <c r="F17" s="397"/>
    </row>
    <row r="18" spans="1:6" ht="27" customHeight="1" x14ac:dyDescent="0.3">
      <c r="A18" s="381" t="s">
        <v>35</v>
      </c>
      <c r="B18" s="382"/>
      <c r="C18" s="382"/>
      <c r="D18" s="382"/>
      <c r="E18" s="382"/>
      <c r="F18" s="383"/>
    </row>
    <row r="19" spans="1:6" ht="33.6" customHeight="1" thickBot="1" x14ac:dyDescent="0.35">
      <c r="A19" s="23" t="s">
        <v>14</v>
      </c>
      <c r="B19" s="79" t="s">
        <v>121</v>
      </c>
      <c r="C19" s="79" t="s">
        <v>112</v>
      </c>
      <c r="D19" s="79" t="s">
        <v>116</v>
      </c>
      <c r="E19" s="79" t="s">
        <v>95</v>
      </c>
      <c r="F19" s="90" t="s">
        <v>118</v>
      </c>
    </row>
    <row r="20" spans="1:6" x14ac:dyDescent="0.3">
      <c r="A20" s="80">
        <v>1</v>
      </c>
      <c r="B20" s="81" t="s">
        <v>0</v>
      </c>
      <c r="C20" s="292">
        <v>0.15</v>
      </c>
      <c r="D20" s="288">
        <v>0.23499999999999999</v>
      </c>
      <c r="E20" s="81" t="s">
        <v>96</v>
      </c>
      <c r="F20" s="82" t="s">
        <v>76</v>
      </c>
    </row>
    <row r="21" spans="1:6" x14ac:dyDescent="0.3">
      <c r="A21" s="87">
        <v>2</v>
      </c>
      <c r="B21" s="88" t="s">
        <v>0</v>
      </c>
      <c r="C21" s="293">
        <v>0.05</v>
      </c>
      <c r="D21" s="289">
        <v>0.65400000000000003</v>
      </c>
      <c r="E21" s="88" t="s">
        <v>96</v>
      </c>
      <c r="F21" s="89" t="s">
        <v>76</v>
      </c>
    </row>
    <row r="22" spans="1:6" x14ac:dyDescent="0.3">
      <c r="A22" s="77">
        <v>3</v>
      </c>
      <c r="B22" s="83" t="s">
        <v>0</v>
      </c>
      <c r="C22" s="294">
        <v>0.09</v>
      </c>
      <c r="D22" s="290">
        <v>0.154</v>
      </c>
      <c r="E22" s="83" t="s">
        <v>97</v>
      </c>
      <c r="F22" s="84" t="s">
        <v>76</v>
      </c>
    </row>
    <row r="23" spans="1:6" x14ac:dyDescent="0.3">
      <c r="A23" s="87">
        <v>4</v>
      </c>
      <c r="B23" s="88" t="s">
        <v>1</v>
      </c>
      <c r="C23" s="293">
        <v>8.7499999999999994E-2</v>
      </c>
      <c r="D23" s="289">
        <v>0.45</v>
      </c>
      <c r="E23" s="88" t="s">
        <v>98</v>
      </c>
      <c r="F23" s="89" t="s">
        <v>76</v>
      </c>
    </row>
    <row r="24" spans="1:6" ht="15" thickBot="1" x14ac:dyDescent="0.35">
      <c r="A24" s="78">
        <v>5</v>
      </c>
      <c r="B24" s="85" t="s">
        <v>1</v>
      </c>
      <c r="C24" s="295">
        <v>0.1</v>
      </c>
      <c r="D24" s="291">
        <v>0.32500000000000001</v>
      </c>
      <c r="E24" s="85" t="s">
        <v>96</v>
      </c>
      <c r="F24" s="86" t="s">
        <v>76</v>
      </c>
    </row>
  </sheetData>
  <protectedRanges>
    <protectedRange sqref="F19" name="Range1_2_1"/>
  </protectedRanges>
  <mergeCells count="14">
    <mergeCell ref="A18:F18"/>
    <mergeCell ref="A16:F16"/>
    <mergeCell ref="A3:F3"/>
    <mergeCell ref="A4:F4"/>
    <mergeCell ref="A5:B5"/>
    <mergeCell ref="A7:B7"/>
    <mergeCell ref="A8:B8"/>
    <mergeCell ref="A17:F17"/>
    <mergeCell ref="D1:F1"/>
    <mergeCell ref="A14:B14"/>
    <mergeCell ref="A10:B12"/>
    <mergeCell ref="A9:B9"/>
    <mergeCell ref="A13:B13"/>
    <mergeCell ref="A6:B6"/>
  </mergeCells>
  <conditionalFormatting sqref="C10:F11">
    <cfRule type="expression" dxfId="3" priority="9">
      <formula>C$8="Continuous"</formula>
    </cfRule>
  </conditionalFormatting>
  <conditionalFormatting sqref="C12:F12">
    <cfRule type="expression" dxfId="2" priority="10">
      <formula>OR(C8="Binary",C8="Continuous")</formula>
    </cfRule>
  </conditionalFormatting>
  <conditionalFormatting sqref="C13:F14">
    <cfRule type="expression" dxfId="1" priority="11">
      <formula>C$8&lt;&gt;"Continuous"</formula>
    </cfRule>
  </conditionalFormatting>
  <dataValidations count="1">
    <dataValidation type="list" allowBlank="1" showInputMessage="1" showErrorMessage="1" sqref="C8:F8" xr:uid="{F3A15593-A5F7-4536-BA6D-04CA591EA01D}">
      <formula1>"Binary,Continuous,Discrete"</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6E177-4E62-434F-8457-F0390F400372}">
  <sheetPr>
    <tabColor theme="7" tint="0.39997558519241921"/>
  </sheetPr>
  <dimension ref="A1:L204"/>
  <sheetViews>
    <sheetView showGridLines="0" zoomScaleNormal="100" workbookViewId="0">
      <pane ySplit="4" topLeftCell="A5" activePane="bottomLeft" state="frozen"/>
      <selection pane="bottomLeft" sqref="A1:F1"/>
    </sheetView>
  </sheetViews>
  <sheetFormatPr defaultRowHeight="14.4" x14ac:dyDescent="0.3"/>
  <cols>
    <col min="1" max="1" width="15.33203125" customWidth="1"/>
    <col min="2" max="6" width="22.21875" customWidth="1"/>
  </cols>
  <sheetData>
    <row r="1" spans="1:12" ht="42" customHeight="1" thickBot="1" x14ac:dyDescent="0.35">
      <c r="A1" s="398" t="s">
        <v>15</v>
      </c>
      <c r="B1" s="399"/>
      <c r="C1" s="399"/>
      <c r="D1" s="399"/>
      <c r="E1" s="399"/>
      <c r="F1" s="400"/>
    </row>
    <row r="2" spans="1:12" ht="70.2" customHeight="1" thickBot="1" x14ac:dyDescent="0.35">
      <c r="A2" s="274"/>
      <c r="B2" s="153"/>
      <c r="C2" s="401" t="s">
        <v>120</v>
      </c>
      <c r="D2" s="401"/>
      <c r="E2" s="401"/>
      <c r="F2" s="402"/>
      <c r="G2" s="18"/>
    </row>
    <row r="3" spans="1:12" ht="29.4" customHeight="1" thickBot="1" x14ac:dyDescent="0.35"/>
    <row r="4" spans="1:12" ht="63.6" customHeight="1" thickBot="1" x14ac:dyDescent="0.35">
      <c r="A4" s="164" t="s">
        <v>14</v>
      </c>
      <c r="B4" s="147" t="s">
        <v>121</v>
      </c>
      <c r="C4" s="272" t="s">
        <v>112</v>
      </c>
      <c r="D4" s="272" t="s">
        <v>116</v>
      </c>
      <c r="E4" s="272" t="s">
        <v>95</v>
      </c>
      <c r="F4" s="273" t="s">
        <v>119</v>
      </c>
    </row>
    <row r="5" spans="1:12" ht="15" customHeight="1" x14ac:dyDescent="0.3">
      <c r="A5" s="326">
        <v>1</v>
      </c>
      <c r="B5" s="329" t="s">
        <v>0</v>
      </c>
      <c r="C5" s="330">
        <v>0.29799999999999999</v>
      </c>
      <c r="D5" s="331">
        <v>0.438</v>
      </c>
      <c r="E5" s="332" t="s">
        <v>96</v>
      </c>
      <c r="F5" s="323">
        <v>0.72499999999999998</v>
      </c>
      <c r="H5" s="17"/>
      <c r="I5" s="17"/>
      <c r="J5" s="20"/>
      <c r="K5" s="17"/>
    </row>
    <row r="6" spans="1:12" ht="15" customHeight="1" x14ac:dyDescent="0.3">
      <c r="A6" s="327">
        <v>2</v>
      </c>
      <c r="B6" s="333" t="s">
        <v>0</v>
      </c>
      <c r="C6" s="334">
        <v>0.14899999999999999</v>
      </c>
      <c r="D6" s="335">
        <v>0.56299999999999994</v>
      </c>
      <c r="E6" s="336" t="s">
        <v>98</v>
      </c>
      <c r="F6" s="324">
        <v>0.214</v>
      </c>
      <c r="H6" s="17"/>
      <c r="I6" s="17"/>
      <c r="J6" s="20"/>
      <c r="K6" s="17"/>
    </row>
    <row r="7" spans="1:12" ht="15" customHeight="1" x14ac:dyDescent="0.3">
      <c r="A7" s="327">
        <v>3</v>
      </c>
      <c r="B7" s="333" t="s">
        <v>0</v>
      </c>
      <c r="C7" s="334">
        <v>4.9000000000000002E-2</v>
      </c>
      <c r="D7" s="335">
        <v>0.23300000000000001</v>
      </c>
      <c r="E7" s="336" t="s">
        <v>97</v>
      </c>
      <c r="F7" s="324">
        <v>0.38300000000000001</v>
      </c>
      <c r="H7" s="17"/>
      <c r="I7" s="17"/>
      <c r="J7" s="20"/>
      <c r="K7" s="17"/>
    </row>
    <row r="8" spans="1:12" ht="15" customHeight="1" x14ac:dyDescent="0.3">
      <c r="A8" s="327">
        <v>4</v>
      </c>
      <c r="B8" s="333" t="s">
        <v>1</v>
      </c>
      <c r="C8" s="334">
        <v>0.2</v>
      </c>
      <c r="D8" s="335">
        <v>0.45300000000000001</v>
      </c>
      <c r="E8" s="336" t="s">
        <v>97</v>
      </c>
      <c r="F8" s="324">
        <v>0.26500000000000001</v>
      </c>
      <c r="H8" s="17"/>
      <c r="I8" s="17"/>
      <c r="J8" s="20"/>
      <c r="K8" s="17"/>
    </row>
    <row r="9" spans="1:12" ht="15" customHeight="1" x14ac:dyDescent="0.3">
      <c r="A9" s="327">
        <v>5</v>
      </c>
      <c r="B9" s="333" t="s">
        <v>0</v>
      </c>
      <c r="C9" s="334">
        <v>0.26</v>
      </c>
      <c r="D9" s="335">
        <v>0.23699999999999999</v>
      </c>
      <c r="E9" s="336" t="s">
        <v>96</v>
      </c>
      <c r="F9" s="324">
        <v>0.628</v>
      </c>
      <c r="H9" s="17"/>
      <c r="I9" s="17"/>
      <c r="J9" s="20"/>
      <c r="K9" s="17"/>
      <c r="L9" s="19"/>
    </row>
    <row r="10" spans="1:12" ht="15" customHeight="1" x14ac:dyDescent="0.3">
      <c r="A10" s="327">
        <v>6</v>
      </c>
      <c r="B10" s="333" t="s">
        <v>0</v>
      </c>
      <c r="C10" s="334">
        <v>0.16900000000000001</v>
      </c>
      <c r="D10" s="335">
        <v>0.17299999999999999</v>
      </c>
      <c r="E10" s="336" t="s">
        <v>96</v>
      </c>
      <c r="F10" s="324">
        <v>0.69</v>
      </c>
      <c r="H10" s="17"/>
      <c r="I10" s="17"/>
      <c r="J10" s="20"/>
      <c r="K10" s="17"/>
      <c r="L10" s="19"/>
    </row>
    <row r="11" spans="1:12" ht="15" customHeight="1" x14ac:dyDescent="0.3">
      <c r="A11" s="327">
        <v>7</v>
      </c>
      <c r="B11" s="333" t="s">
        <v>0</v>
      </c>
      <c r="C11" s="334">
        <v>0.15</v>
      </c>
      <c r="D11" s="335">
        <v>0.13100000000000001</v>
      </c>
      <c r="E11" s="336" t="s">
        <v>96</v>
      </c>
      <c r="F11" s="324">
        <v>0.62</v>
      </c>
      <c r="H11" s="17"/>
      <c r="I11" s="17"/>
      <c r="J11" s="20"/>
      <c r="K11" s="17"/>
    </row>
    <row r="12" spans="1:12" ht="15" customHeight="1" x14ac:dyDescent="0.3">
      <c r="A12" s="327">
        <v>8</v>
      </c>
      <c r="B12" s="333" t="s">
        <v>1</v>
      </c>
      <c r="C12" s="334">
        <v>0.245</v>
      </c>
      <c r="D12" s="335">
        <v>0.57799999999999996</v>
      </c>
      <c r="E12" s="336" t="s">
        <v>98</v>
      </c>
      <c r="F12" s="324">
        <v>0.13500000000000001</v>
      </c>
      <c r="H12" s="17"/>
      <c r="I12" s="17"/>
      <c r="J12" s="20"/>
      <c r="K12" s="17"/>
    </row>
    <row r="13" spans="1:12" ht="15" customHeight="1" x14ac:dyDescent="0.3">
      <c r="A13" s="327">
        <v>9</v>
      </c>
      <c r="B13" s="333" t="s">
        <v>0</v>
      </c>
      <c r="C13" s="334">
        <v>0.13900000000000001</v>
      </c>
      <c r="D13" s="335">
        <v>0.66100000000000003</v>
      </c>
      <c r="E13" s="336" t="s">
        <v>97</v>
      </c>
      <c r="F13" s="324">
        <v>0.27600000000000002</v>
      </c>
      <c r="H13" s="17"/>
      <c r="I13" s="17"/>
      <c r="J13" s="20"/>
      <c r="K13" s="17"/>
    </row>
    <row r="14" spans="1:12" ht="15" customHeight="1" x14ac:dyDescent="0.3">
      <c r="A14" s="327">
        <v>10</v>
      </c>
      <c r="B14" s="333" t="s">
        <v>0</v>
      </c>
      <c r="C14" s="334">
        <v>0.161</v>
      </c>
      <c r="D14" s="335">
        <v>0.44600000000000001</v>
      </c>
      <c r="E14" s="336" t="s">
        <v>97</v>
      </c>
      <c r="F14" s="324">
        <v>0.47899999999999998</v>
      </c>
      <c r="H14" s="17"/>
      <c r="I14" s="17"/>
      <c r="J14" s="20"/>
      <c r="K14" s="17"/>
    </row>
    <row r="15" spans="1:12" ht="15" customHeight="1" x14ac:dyDescent="0.3">
      <c r="A15" s="327">
        <v>11</v>
      </c>
      <c r="B15" s="333" t="s">
        <v>0</v>
      </c>
      <c r="C15" s="334">
        <v>0.29199999999999998</v>
      </c>
      <c r="D15" s="335">
        <v>0.52</v>
      </c>
      <c r="E15" s="336" t="s">
        <v>96</v>
      </c>
      <c r="F15" s="324">
        <v>0.54200000000000004</v>
      </c>
      <c r="H15" s="17"/>
      <c r="I15" s="17"/>
      <c r="J15" s="20"/>
      <c r="K15" s="17"/>
    </row>
    <row r="16" spans="1:12" ht="15" customHeight="1" x14ac:dyDescent="0.3">
      <c r="A16" s="327">
        <v>12</v>
      </c>
      <c r="B16" s="333" t="s">
        <v>1</v>
      </c>
      <c r="C16" s="334">
        <v>6.5000000000000002E-2</v>
      </c>
      <c r="D16" s="335">
        <v>0.54600000000000004</v>
      </c>
      <c r="E16" s="336" t="s">
        <v>98</v>
      </c>
      <c r="F16" s="324">
        <v>5.2999999999999999E-2</v>
      </c>
      <c r="H16" s="17"/>
      <c r="I16" s="17"/>
      <c r="J16" s="20"/>
      <c r="K16" s="17"/>
    </row>
    <row r="17" spans="1:11" ht="15" customHeight="1" x14ac:dyDescent="0.3">
      <c r="A17" s="327">
        <v>13</v>
      </c>
      <c r="B17" s="333" t="s">
        <v>1</v>
      </c>
      <c r="C17" s="334">
        <v>0.151</v>
      </c>
      <c r="D17" s="335">
        <v>0.44900000000000001</v>
      </c>
      <c r="E17" s="336" t="s">
        <v>98</v>
      </c>
      <c r="F17" s="324">
        <v>0.19600000000000001</v>
      </c>
      <c r="H17" s="17"/>
      <c r="I17" s="17"/>
      <c r="J17" s="20"/>
      <c r="K17" s="17"/>
    </row>
    <row r="18" spans="1:11" ht="15" customHeight="1" x14ac:dyDescent="0.3">
      <c r="A18" s="327">
        <v>14</v>
      </c>
      <c r="B18" s="333" t="s">
        <v>0</v>
      </c>
      <c r="C18" s="334">
        <v>0.32800000000000001</v>
      </c>
      <c r="D18" s="335">
        <v>0.54</v>
      </c>
      <c r="E18" s="336" t="s">
        <v>96</v>
      </c>
      <c r="F18" s="324">
        <v>0.47299999999999998</v>
      </c>
      <c r="H18" s="17"/>
      <c r="I18" s="17"/>
      <c r="J18" s="20"/>
      <c r="K18" s="17"/>
    </row>
    <row r="19" spans="1:11" ht="15" customHeight="1" x14ac:dyDescent="0.3">
      <c r="A19" s="327">
        <v>15</v>
      </c>
      <c r="B19" s="333" t="s">
        <v>1</v>
      </c>
      <c r="C19" s="334">
        <v>0.25800000000000001</v>
      </c>
      <c r="D19" s="335">
        <v>0.109</v>
      </c>
      <c r="E19" s="336" t="s">
        <v>96</v>
      </c>
      <c r="F19" s="324">
        <v>0.48499999999999999</v>
      </c>
      <c r="H19" s="17"/>
      <c r="I19" s="17"/>
      <c r="J19" s="20"/>
      <c r="K19" s="17"/>
    </row>
    <row r="20" spans="1:11" ht="15" customHeight="1" x14ac:dyDescent="0.3">
      <c r="A20" s="327">
        <v>16</v>
      </c>
      <c r="B20" s="333" t="s">
        <v>0</v>
      </c>
      <c r="C20" s="334">
        <v>0.13800000000000001</v>
      </c>
      <c r="D20" s="335">
        <v>0.67</v>
      </c>
      <c r="E20" s="336" t="s">
        <v>96</v>
      </c>
      <c r="F20" s="324">
        <v>0.35699999999999998</v>
      </c>
      <c r="H20" s="17"/>
      <c r="I20" s="17"/>
      <c r="J20" s="20"/>
      <c r="K20" s="17"/>
    </row>
    <row r="21" spans="1:11" ht="15" customHeight="1" x14ac:dyDescent="0.3">
      <c r="A21" s="327">
        <v>17</v>
      </c>
      <c r="B21" s="333" t="s">
        <v>0</v>
      </c>
      <c r="C21" s="334">
        <v>5.8000000000000003E-2</v>
      </c>
      <c r="D21" s="335">
        <v>0.39300000000000002</v>
      </c>
      <c r="E21" s="336" t="s">
        <v>96</v>
      </c>
      <c r="F21" s="324">
        <v>0.59199999999999997</v>
      </c>
      <c r="H21" s="17"/>
      <c r="I21" s="17"/>
      <c r="J21" s="20"/>
      <c r="K21" s="17"/>
    </row>
    <row r="22" spans="1:11" ht="15" customHeight="1" x14ac:dyDescent="0.3">
      <c r="A22" s="327">
        <v>18</v>
      </c>
      <c r="B22" s="333" t="s">
        <v>1</v>
      </c>
      <c r="C22" s="334">
        <v>3.5999999999999997E-2</v>
      </c>
      <c r="D22" s="335">
        <v>0.33500000000000002</v>
      </c>
      <c r="E22" s="336" t="s">
        <v>97</v>
      </c>
      <c r="F22" s="324">
        <v>0.115</v>
      </c>
      <c r="H22" s="17"/>
      <c r="I22" s="17"/>
      <c r="J22" s="20"/>
      <c r="K22" s="17"/>
    </row>
    <row r="23" spans="1:11" ht="15" customHeight="1" x14ac:dyDescent="0.3">
      <c r="A23" s="327">
        <v>19</v>
      </c>
      <c r="B23" s="333" t="s">
        <v>1</v>
      </c>
      <c r="C23" s="334">
        <v>0.50800000000000001</v>
      </c>
      <c r="D23" s="335">
        <v>0.48599999999999999</v>
      </c>
      <c r="E23" s="336" t="s">
        <v>97</v>
      </c>
      <c r="F23" s="324">
        <v>0.58399999999999996</v>
      </c>
      <c r="H23" s="17"/>
      <c r="I23" s="17"/>
      <c r="J23" s="20"/>
      <c r="K23" s="17"/>
    </row>
    <row r="24" spans="1:11" ht="15" customHeight="1" x14ac:dyDescent="0.3">
      <c r="A24" s="327">
        <v>20</v>
      </c>
      <c r="B24" s="333" t="s">
        <v>1</v>
      </c>
      <c r="C24" s="334">
        <v>0.32400000000000001</v>
      </c>
      <c r="D24" s="335">
        <v>0.28499999999999998</v>
      </c>
      <c r="E24" s="336" t="s">
        <v>96</v>
      </c>
      <c r="F24" s="324">
        <v>0.58199999999999996</v>
      </c>
      <c r="H24" s="17"/>
      <c r="I24" s="17"/>
      <c r="J24" s="20"/>
      <c r="K24" s="17"/>
    </row>
    <row r="25" spans="1:11" ht="15" customHeight="1" x14ac:dyDescent="0.3">
      <c r="A25" s="327">
        <v>21</v>
      </c>
      <c r="B25" s="333" t="s">
        <v>1</v>
      </c>
      <c r="C25" s="334">
        <v>0.218</v>
      </c>
      <c r="D25" s="335">
        <v>0.27300000000000002</v>
      </c>
      <c r="E25" s="336" t="s">
        <v>97</v>
      </c>
      <c r="F25" s="324">
        <v>0.34399999999999997</v>
      </c>
      <c r="H25" s="17"/>
      <c r="I25" s="17"/>
      <c r="J25" s="20"/>
      <c r="K25" s="17"/>
    </row>
    <row r="26" spans="1:11" ht="15" customHeight="1" x14ac:dyDescent="0.3">
      <c r="A26" s="327">
        <v>22</v>
      </c>
      <c r="B26" s="333" t="s">
        <v>0</v>
      </c>
      <c r="C26" s="334">
        <v>0.10199999999999999</v>
      </c>
      <c r="D26" s="335">
        <v>0.38200000000000001</v>
      </c>
      <c r="E26" s="336" t="s">
        <v>96</v>
      </c>
      <c r="F26" s="324">
        <v>0.50700000000000001</v>
      </c>
      <c r="H26" s="17"/>
      <c r="I26" s="17"/>
      <c r="J26" s="20"/>
      <c r="K26" s="17"/>
    </row>
    <row r="27" spans="1:11" ht="15" customHeight="1" x14ac:dyDescent="0.3">
      <c r="A27" s="327">
        <v>23</v>
      </c>
      <c r="B27" s="333" t="s">
        <v>0</v>
      </c>
      <c r="C27" s="334">
        <v>0.29199999999999998</v>
      </c>
      <c r="D27" s="335">
        <v>0.28100000000000003</v>
      </c>
      <c r="E27" s="336" t="s">
        <v>96</v>
      </c>
      <c r="F27" s="324">
        <v>0.67200000000000004</v>
      </c>
      <c r="H27" s="17"/>
      <c r="I27" s="17"/>
      <c r="J27" s="20"/>
      <c r="K27" s="17"/>
    </row>
    <row r="28" spans="1:11" ht="15" customHeight="1" x14ac:dyDescent="0.3">
      <c r="A28" s="327">
        <v>24</v>
      </c>
      <c r="B28" s="333" t="s">
        <v>0</v>
      </c>
      <c r="C28" s="334">
        <v>0.122</v>
      </c>
      <c r="D28" s="335">
        <v>0.29599999999999999</v>
      </c>
      <c r="E28" s="336" t="s">
        <v>96</v>
      </c>
      <c r="F28" s="324">
        <v>0.60899999999999999</v>
      </c>
      <c r="H28" s="17"/>
      <c r="I28" s="17"/>
      <c r="J28" s="20"/>
      <c r="K28" s="17"/>
    </row>
    <row r="29" spans="1:11" ht="15" customHeight="1" x14ac:dyDescent="0.3">
      <c r="A29" s="327">
        <v>25</v>
      </c>
      <c r="B29" s="333" t="s">
        <v>0</v>
      </c>
      <c r="C29" s="334">
        <v>0.17100000000000001</v>
      </c>
      <c r="D29" s="335">
        <v>0.879</v>
      </c>
      <c r="E29" s="336" t="s">
        <v>97</v>
      </c>
      <c r="F29" s="324">
        <v>0.251</v>
      </c>
      <c r="H29" s="17"/>
      <c r="I29" s="17"/>
      <c r="J29" s="20"/>
      <c r="K29" s="17"/>
    </row>
    <row r="30" spans="1:11" ht="15" customHeight="1" x14ac:dyDescent="0.3">
      <c r="A30" s="327">
        <v>26</v>
      </c>
      <c r="B30" s="333" t="s">
        <v>0</v>
      </c>
      <c r="C30" s="334">
        <v>0.28399999999999997</v>
      </c>
      <c r="D30" s="335">
        <v>0.495</v>
      </c>
      <c r="E30" s="336" t="s">
        <v>97</v>
      </c>
      <c r="F30" s="324">
        <v>0.45800000000000002</v>
      </c>
      <c r="H30" s="17"/>
      <c r="I30" s="17"/>
      <c r="J30" s="20"/>
      <c r="K30" s="17"/>
    </row>
    <row r="31" spans="1:11" ht="15" customHeight="1" x14ac:dyDescent="0.3">
      <c r="A31" s="327">
        <v>27</v>
      </c>
      <c r="B31" s="333" t="s">
        <v>1</v>
      </c>
      <c r="C31" s="334">
        <v>0.72699999999999998</v>
      </c>
      <c r="D31" s="335">
        <v>0.17199999999999999</v>
      </c>
      <c r="E31" s="336" t="s">
        <v>96</v>
      </c>
      <c r="F31" s="324">
        <v>0.66800000000000004</v>
      </c>
      <c r="H31" s="17"/>
      <c r="I31" s="17"/>
      <c r="J31" s="20"/>
      <c r="K31" s="17"/>
    </row>
    <row r="32" spans="1:11" ht="15" customHeight="1" x14ac:dyDescent="0.3">
      <c r="A32" s="327">
        <v>28</v>
      </c>
      <c r="B32" s="333" t="s">
        <v>0</v>
      </c>
      <c r="C32" s="334">
        <v>0.60499999999999998</v>
      </c>
      <c r="D32" s="335">
        <v>0.45400000000000001</v>
      </c>
      <c r="E32" s="336" t="s">
        <v>97</v>
      </c>
      <c r="F32" s="324">
        <v>0.51</v>
      </c>
      <c r="H32" s="17"/>
      <c r="I32" s="17"/>
      <c r="J32" s="20"/>
      <c r="K32" s="17"/>
    </row>
    <row r="33" spans="1:11" ht="15" customHeight="1" x14ac:dyDescent="0.3">
      <c r="A33" s="327">
        <v>29</v>
      </c>
      <c r="B33" s="333" t="s">
        <v>1</v>
      </c>
      <c r="C33" s="334">
        <v>2.5999999999999999E-2</v>
      </c>
      <c r="D33" s="335">
        <v>0.26600000000000001</v>
      </c>
      <c r="E33" s="336" t="s">
        <v>97</v>
      </c>
      <c r="F33" s="324">
        <v>0.222</v>
      </c>
      <c r="H33" s="17"/>
      <c r="I33" s="17"/>
      <c r="J33" s="20"/>
      <c r="K33" s="17"/>
    </row>
    <row r="34" spans="1:11" ht="15" customHeight="1" x14ac:dyDescent="0.3">
      <c r="A34" s="327">
        <v>30</v>
      </c>
      <c r="B34" s="333" t="s">
        <v>0</v>
      </c>
      <c r="C34" s="334">
        <v>0.30599999999999999</v>
      </c>
      <c r="D34" s="335">
        <v>0.35799999999999998</v>
      </c>
      <c r="E34" s="336" t="s">
        <v>96</v>
      </c>
      <c r="F34" s="324">
        <v>0.60699999999999998</v>
      </c>
      <c r="H34" s="17"/>
      <c r="I34" s="17"/>
      <c r="J34" s="20"/>
      <c r="K34" s="17"/>
    </row>
    <row r="35" spans="1:11" ht="15" customHeight="1" x14ac:dyDescent="0.3">
      <c r="A35" s="327">
        <v>31</v>
      </c>
      <c r="B35" s="333" t="s">
        <v>1</v>
      </c>
      <c r="C35" s="334">
        <v>0.13800000000000001</v>
      </c>
      <c r="D35" s="335">
        <v>0.81</v>
      </c>
      <c r="E35" s="336" t="s">
        <v>97</v>
      </c>
      <c r="F35" s="324">
        <v>0.17399999999999999</v>
      </c>
      <c r="H35" s="17"/>
      <c r="I35" s="17"/>
      <c r="J35" s="20"/>
      <c r="K35" s="17"/>
    </row>
    <row r="36" spans="1:11" ht="15" customHeight="1" x14ac:dyDescent="0.3">
      <c r="A36" s="327">
        <v>32</v>
      </c>
      <c r="B36" s="333" t="s">
        <v>0</v>
      </c>
      <c r="C36" s="334">
        <v>4.9000000000000002E-2</v>
      </c>
      <c r="D36" s="335">
        <v>1.6E-2</v>
      </c>
      <c r="E36" s="336" t="s">
        <v>96</v>
      </c>
      <c r="F36" s="324">
        <v>0.67600000000000005</v>
      </c>
      <c r="H36" s="17"/>
      <c r="I36" s="17"/>
      <c r="J36" s="20"/>
      <c r="K36" s="17"/>
    </row>
    <row r="37" spans="1:11" ht="15" customHeight="1" x14ac:dyDescent="0.3">
      <c r="A37" s="327">
        <v>33</v>
      </c>
      <c r="B37" s="333" t="s">
        <v>0</v>
      </c>
      <c r="C37" s="334">
        <v>9.0999999999999998E-2</v>
      </c>
      <c r="D37" s="335">
        <v>0.46</v>
      </c>
      <c r="E37" s="336" t="s">
        <v>96</v>
      </c>
      <c r="F37" s="324">
        <v>0.24</v>
      </c>
      <c r="H37" s="17"/>
      <c r="I37" s="17"/>
      <c r="J37" s="20"/>
      <c r="K37" s="17"/>
    </row>
    <row r="38" spans="1:11" ht="15" customHeight="1" x14ac:dyDescent="0.3">
      <c r="A38" s="327">
        <v>34</v>
      </c>
      <c r="B38" s="333" t="s">
        <v>1</v>
      </c>
      <c r="C38" s="334">
        <v>5.1999999999999998E-2</v>
      </c>
      <c r="D38" s="335">
        <v>4.5999999999999999E-2</v>
      </c>
      <c r="E38" s="336" t="s">
        <v>98</v>
      </c>
      <c r="F38" s="324">
        <v>0.27400000000000002</v>
      </c>
      <c r="H38" s="17"/>
      <c r="I38" s="17"/>
      <c r="J38" s="20"/>
      <c r="K38" s="17"/>
    </row>
    <row r="39" spans="1:11" ht="15" customHeight="1" x14ac:dyDescent="0.3">
      <c r="A39" s="327">
        <v>35</v>
      </c>
      <c r="B39" s="333" t="s">
        <v>0</v>
      </c>
      <c r="C39" s="334">
        <v>0.10100000000000001</v>
      </c>
      <c r="D39" s="335">
        <v>0.88500000000000001</v>
      </c>
      <c r="E39" s="336" t="s">
        <v>98</v>
      </c>
      <c r="F39" s="324">
        <v>0.105</v>
      </c>
      <c r="H39" s="17"/>
      <c r="I39" s="17"/>
      <c r="J39" s="20"/>
      <c r="K39" s="17"/>
    </row>
    <row r="40" spans="1:11" ht="15" customHeight="1" x14ac:dyDescent="0.3">
      <c r="A40" s="327">
        <v>36</v>
      </c>
      <c r="B40" s="333" t="s">
        <v>1</v>
      </c>
      <c r="C40" s="334">
        <v>0.74</v>
      </c>
      <c r="D40" s="335">
        <v>0.48299999999999998</v>
      </c>
      <c r="E40" s="336" t="s">
        <v>98</v>
      </c>
      <c r="F40" s="324">
        <v>0.221</v>
      </c>
      <c r="H40" s="17"/>
      <c r="I40" s="17"/>
      <c r="J40" s="20"/>
      <c r="K40" s="17"/>
    </row>
    <row r="41" spans="1:11" ht="15" customHeight="1" x14ac:dyDescent="0.3">
      <c r="A41" s="327">
        <v>37</v>
      </c>
      <c r="B41" s="333" t="s">
        <v>0</v>
      </c>
      <c r="C41" s="334">
        <v>0.13300000000000001</v>
      </c>
      <c r="D41" s="335">
        <v>0.32</v>
      </c>
      <c r="E41" s="336" t="s">
        <v>96</v>
      </c>
      <c r="F41" s="324">
        <v>0.52600000000000002</v>
      </c>
      <c r="H41" s="17"/>
      <c r="I41" s="17"/>
      <c r="J41" s="20"/>
      <c r="K41" s="17"/>
    </row>
    <row r="42" spans="1:11" ht="15" customHeight="1" x14ac:dyDescent="0.3">
      <c r="A42" s="327">
        <v>38</v>
      </c>
      <c r="B42" s="333" t="s">
        <v>0</v>
      </c>
      <c r="C42" s="334">
        <v>0.314</v>
      </c>
      <c r="D42" s="335">
        <v>0.53700000000000003</v>
      </c>
      <c r="E42" s="336" t="s">
        <v>96</v>
      </c>
      <c r="F42" s="324">
        <v>0.64200000000000002</v>
      </c>
      <c r="H42" s="17"/>
      <c r="I42" s="17"/>
      <c r="J42" s="20"/>
      <c r="K42" s="17"/>
    </row>
    <row r="43" spans="1:11" ht="15" customHeight="1" x14ac:dyDescent="0.3">
      <c r="A43" s="327">
        <v>39</v>
      </c>
      <c r="B43" s="333" t="s">
        <v>1</v>
      </c>
      <c r="C43" s="334">
        <v>0.35699999999999998</v>
      </c>
      <c r="D43" s="335">
        <v>9.8000000000000004E-2</v>
      </c>
      <c r="E43" s="336" t="s">
        <v>97</v>
      </c>
      <c r="F43" s="324">
        <v>0.54100000000000004</v>
      </c>
      <c r="H43" s="17"/>
      <c r="I43" s="17"/>
      <c r="J43" s="20"/>
      <c r="K43" s="17"/>
    </row>
    <row r="44" spans="1:11" ht="15" customHeight="1" x14ac:dyDescent="0.3">
      <c r="A44" s="327">
        <v>40</v>
      </c>
      <c r="B44" s="333" t="s">
        <v>0</v>
      </c>
      <c r="C44" s="334">
        <v>0.31900000000000001</v>
      </c>
      <c r="D44" s="335">
        <v>0.27500000000000002</v>
      </c>
      <c r="E44" s="336" t="s">
        <v>97</v>
      </c>
      <c r="F44" s="324">
        <v>0.46300000000000002</v>
      </c>
      <c r="H44" s="17"/>
      <c r="I44" s="17"/>
      <c r="J44" s="20"/>
      <c r="K44" s="17"/>
    </row>
    <row r="45" spans="1:11" ht="15" customHeight="1" x14ac:dyDescent="0.3">
      <c r="A45" s="327">
        <v>41</v>
      </c>
      <c r="B45" s="333" t="s">
        <v>1</v>
      </c>
      <c r="C45" s="334">
        <v>0.26500000000000001</v>
      </c>
      <c r="D45" s="335">
        <v>0.47199999999999998</v>
      </c>
      <c r="E45" s="336" t="s">
        <v>96</v>
      </c>
      <c r="F45" s="324">
        <v>0.41899999999999998</v>
      </c>
      <c r="H45" s="17"/>
      <c r="I45" s="17"/>
      <c r="J45" s="20"/>
      <c r="K45" s="17"/>
    </row>
    <row r="46" spans="1:11" ht="15" customHeight="1" x14ac:dyDescent="0.3">
      <c r="A46" s="327">
        <v>42</v>
      </c>
      <c r="B46" s="333" t="s">
        <v>1</v>
      </c>
      <c r="C46" s="334">
        <v>0.17299999999999999</v>
      </c>
      <c r="D46" s="335">
        <v>0.47899999999999998</v>
      </c>
      <c r="E46" s="336" t="s">
        <v>97</v>
      </c>
      <c r="F46" s="324">
        <v>0.17399999999999999</v>
      </c>
      <c r="H46" s="17"/>
      <c r="I46" s="17"/>
      <c r="J46" s="20"/>
      <c r="K46" s="17"/>
    </row>
    <row r="47" spans="1:11" ht="15" customHeight="1" x14ac:dyDescent="0.3">
      <c r="A47" s="327">
        <v>43</v>
      </c>
      <c r="B47" s="333" t="s">
        <v>1</v>
      </c>
      <c r="C47" s="334">
        <v>0.26700000000000002</v>
      </c>
      <c r="D47" s="335">
        <v>0.29899999999999999</v>
      </c>
      <c r="E47" s="336" t="s">
        <v>96</v>
      </c>
      <c r="F47" s="324">
        <v>0.34599999999999997</v>
      </c>
      <c r="H47" s="17"/>
      <c r="I47" s="17"/>
      <c r="J47" s="20"/>
      <c r="K47" s="17"/>
    </row>
    <row r="48" spans="1:11" ht="15" customHeight="1" x14ac:dyDescent="0.3">
      <c r="A48" s="327">
        <v>44</v>
      </c>
      <c r="B48" s="333" t="s">
        <v>1</v>
      </c>
      <c r="C48" s="334">
        <v>0.22900000000000001</v>
      </c>
      <c r="D48" s="335">
        <v>0.82699999999999996</v>
      </c>
      <c r="E48" s="336" t="s">
        <v>98</v>
      </c>
      <c r="F48" s="324">
        <v>5.8999999999999997E-2</v>
      </c>
      <c r="H48" s="17"/>
      <c r="I48" s="17"/>
      <c r="J48" s="20"/>
      <c r="K48" s="17"/>
    </row>
    <row r="49" spans="1:11" ht="15" customHeight="1" x14ac:dyDescent="0.3">
      <c r="A49" s="327">
        <v>45</v>
      </c>
      <c r="B49" s="333" t="s">
        <v>0</v>
      </c>
      <c r="C49" s="334">
        <v>0.23200000000000001</v>
      </c>
      <c r="D49" s="335">
        <v>0.189</v>
      </c>
      <c r="E49" s="336" t="s">
        <v>96</v>
      </c>
      <c r="F49" s="324">
        <v>0.72699999999999998</v>
      </c>
      <c r="H49" s="17"/>
      <c r="I49" s="17"/>
      <c r="J49" s="20"/>
      <c r="K49" s="17"/>
    </row>
    <row r="50" spans="1:11" ht="15" customHeight="1" x14ac:dyDescent="0.3">
      <c r="A50" s="327">
        <v>46</v>
      </c>
      <c r="B50" s="333" t="s">
        <v>1</v>
      </c>
      <c r="C50" s="334">
        <v>0.17899999999999999</v>
      </c>
      <c r="D50" s="335">
        <v>0.224</v>
      </c>
      <c r="E50" s="336" t="s">
        <v>97</v>
      </c>
      <c r="F50" s="324">
        <v>0.41</v>
      </c>
      <c r="H50" s="17"/>
      <c r="I50" s="17"/>
      <c r="J50" s="20"/>
      <c r="K50" s="17"/>
    </row>
    <row r="51" spans="1:11" ht="15" customHeight="1" x14ac:dyDescent="0.3">
      <c r="A51" s="327">
        <v>47</v>
      </c>
      <c r="B51" s="333" t="s">
        <v>0</v>
      </c>
      <c r="C51" s="334">
        <v>0.18099999999999999</v>
      </c>
      <c r="D51" s="335">
        <v>3.7999999999999999E-2</v>
      </c>
      <c r="E51" s="336" t="s">
        <v>96</v>
      </c>
      <c r="F51" s="324">
        <v>0.73699999999999999</v>
      </c>
      <c r="H51" s="17"/>
      <c r="I51" s="17"/>
      <c r="J51" s="20"/>
      <c r="K51" s="17"/>
    </row>
    <row r="52" spans="1:11" ht="15" customHeight="1" x14ac:dyDescent="0.3">
      <c r="A52" s="327">
        <v>48</v>
      </c>
      <c r="B52" s="333" t="s">
        <v>1</v>
      </c>
      <c r="C52" s="334">
        <v>0.21099999999999999</v>
      </c>
      <c r="D52" s="335">
        <v>0.46600000000000003</v>
      </c>
      <c r="E52" s="336" t="s">
        <v>97</v>
      </c>
      <c r="F52" s="324">
        <v>0.29499999999999998</v>
      </c>
      <c r="H52" s="17"/>
      <c r="I52" s="17"/>
      <c r="J52" s="20"/>
      <c r="K52" s="17"/>
    </row>
    <row r="53" spans="1:11" ht="15" customHeight="1" x14ac:dyDescent="0.3">
      <c r="A53" s="327">
        <v>49</v>
      </c>
      <c r="B53" s="333" t="s">
        <v>1</v>
      </c>
      <c r="C53" s="334">
        <v>0.14799999999999999</v>
      </c>
      <c r="D53" s="335">
        <v>0.80700000000000005</v>
      </c>
      <c r="E53" s="336" t="s">
        <v>97</v>
      </c>
      <c r="F53" s="324">
        <v>0.14799999999999999</v>
      </c>
      <c r="H53" s="17"/>
      <c r="I53" s="17"/>
      <c r="J53" s="20"/>
      <c r="K53" s="17"/>
    </row>
    <row r="54" spans="1:11" ht="15" customHeight="1" x14ac:dyDescent="0.3">
      <c r="A54" s="327">
        <v>50</v>
      </c>
      <c r="B54" s="333" t="s">
        <v>1</v>
      </c>
      <c r="C54" s="334">
        <v>8.3000000000000004E-2</v>
      </c>
      <c r="D54" s="335">
        <v>0.24399999999999999</v>
      </c>
      <c r="E54" s="336" t="s">
        <v>96</v>
      </c>
      <c r="F54" s="324">
        <v>0.33600000000000002</v>
      </c>
      <c r="H54" s="17"/>
      <c r="I54" s="17"/>
      <c r="J54" s="20"/>
      <c r="K54" s="17"/>
    </row>
    <row r="55" spans="1:11" ht="15" customHeight="1" x14ac:dyDescent="0.3">
      <c r="A55" s="327">
        <v>51</v>
      </c>
      <c r="B55" s="333" t="s">
        <v>0</v>
      </c>
      <c r="C55" s="334">
        <v>0.17799999999999999</v>
      </c>
      <c r="D55" s="335">
        <v>0.49399999999999999</v>
      </c>
      <c r="E55" s="336" t="s">
        <v>98</v>
      </c>
      <c r="F55" s="324">
        <v>0.25800000000000001</v>
      </c>
      <c r="H55" s="17"/>
      <c r="I55" s="17"/>
      <c r="J55" s="20"/>
      <c r="K55" s="17"/>
    </row>
    <row r="56" spans="1:11" ht="15" customHeight="1" x14ac:dyDescent="0.3">
      <c r="A56" s="327">
        <v>52</v>
      </c>
      <c r="B56" s="333" t="s">
        <v>0</v>
      </c>
      <c r="C56" s="334">
        <v>0.27700000000000002</v>
      </c>
      <c r="D56" s="335">
        <v>0.21199999999999999</v>
      </c>
      <c r="E56" s="336" t="s">
        <v>97</v>
      </c>
      <c r="F56" s="324">
        <v>0.61599999999999999</v>
      </c>
      <c r="H56" s="17"/>
      <c r="I56" s="17"/>
      <c r="J56" s="20"/>
      <c r="K56" s="17"/>
    </row>
    <row r="57" spans="1:11" ht="15" customHeight="1" x14ac:dyDescent="0.3">
      <c r="A57" s="327">
        <v>53</v>
      </c>
      <c r="B57" s="333" t="s">
        <v>1</v>
      </c>
      <c r="C57" s="334">
        <v>0.21</v>
      </c>
      <c r="D57" s="335">
        <v>0.53900000000000003</v>
      </c>
      <c r="E57" s="336" t="s">
        <v>98</v>
      </c>
      <c r="F57" s="324">
        <v>0.156</v>
      </c>
      <c r="H57" s="17"/>
      <c r="I57" s="17"/>
      <c r="J57" s="20"/>
      <c r="K57" s="17"/>
    </row>
    <row r="58" spans="1:11" ht="15" customHeight="1" x14ac:dyDescent="0.3">
      <c r="A58" s="327">
        <v>54</v>
      </c>
      <c r="B58" s="333" t="s">
        <v>0</v>
      </c>
      <c r="C58" s="334">
        <v>0.13900000000000001</v>
      </c>
      <c r="D58" s="335">
        <v>0.24399999999999999</v>
      </c>
      <c r="E58" s="336" t="s">
        <v>98</v>
      </c>
      <c r="F58" s="324">
        <v>0.42199999999999999</v>
      </c>
      <c r="H58" s="17"/>
      <c r="I58" s="17"/>
      <c r="J58" s="20"/>
      <c r="K58" s="17"/>
    </row>
    <row r="59" spans="1:11" ht="15" customHeight="1" x14ac:dyDescent="0.3">
      <c r="A59" s="327">
        <v>55</v>
      </c>
      <c r="B59" s="333" t="s">
        <v>0</v>
      </c>
      <c r="C59" s="334">
        <v>0.40699999999999997</v>
      </c>
      <c r="D59" s="335">
        <v>0.39400000000000002</v>
      </c>
      <c r="E59" s="336" t="s">
        <v>97</v>
      </c>
      <c r="F59" s="324">
        <v>0.56299999999999994</v>
      </c>
      <c r="H59" s="17"/>
      <c r="I59" s="17"/>
      <c r="J59" s="20"/>
      <c r="K59" s="17"/>
    </row>
    <row r="60" spans="1:11" ht="15" customHeight="1" x14ac:dyDescent="0.3">
      <c r="A60" s="327">
        <v>56</v>
      </c>
      <c r="B60" s="333" t="s">
        <v>1</v>
      </c>
      <c r="C60" s="334">
        <v>7.1999999999999995E-2</v>
      </c>
      <c r="D60" s="335">
        <v>0.77300000000000002</v>
      </c>
      <c r="E60" s="336" t="s">
        <v>98</v>
      </c>
      <c r="F60" s="324">
        <v>6.8000000000000005E-2</v>
      </c>
      <c r="H60" s="17"/>
      <c r="I60" s="17"/>
      <c r="J60" s="20"/>
      <c r="K60" s="17"/>
    </row>
    <row r="61" spans="1:11" ht="15" customHeight="1" x14ac:dyDescent="0.3">
      <c r="A61" s="327">
        <v>57</v>
      </c>
      <c r="B61" s="333" t="s">
        <v>1</v>
      </c>
      <c r="C61" s="334">
        <v>0.14299999999999999</v>
      </c>
      <c r="D61" s="335">
        <v>0.312</v>
      </c>
      <c r="E61" s="336" t="s">
        <v>96</v>
      </c>
      <c r="F61" s="324">
        <v>0.48799999999999999</v>
      </c>
      <c r="H61" s="17"/>
      <c r="I61" s="17"/>
      <c r="J61" s="20"/>
      <c r="K61" s="17"/>
    </row>
    <row r="62" spans="1:11" ht="15" customHeight="1" x14ac:dyDescent="0.3">
      <c r="A62" s="327">
        <v>58</v>
      </c>
      <c r="B62" s="333" t="s">
        <v>1</v>
      </c>
      <c r="C62" s="334">
        <v>0.247</v>
      </c>
      <c r="D62" s="335">
        <v>0.58899999999999997</v>
      </c>
      <c r="E62" s="336" t="s">
        <v>96</v>
      </c>
      <c r="F62" s="324">
        <v>0.32700000000000001</v>
      </c>
      <c r="H62" s="17"/>
      <c r="I62" s="17"/>
      <c r="J62" s="20"/>
      <c r="K62" s="17"/>
    </row>
    <row r="63" spans="1:11" ht="15" customHeight="1" x14ac:dyDescent="0.3">
      <c r="A63" s="327">
        <v>59</v>
      </c>
      <c r="B63" s="333" t="s">
        <v>0</v>
      </c>
      <c r="C63" s="334">
        <v>0.129</v>
      </c>
      <c r="D63" s="335">
        <v>0.25600000000000001</v>
      </c>
      <c r="E63" s="336" t="s">
        <v>96</v>
      </c>
      <c r="F63" s="324">
        <v>0.50900000000000001</v>
      </c>
      <c r="H63" s="17"/>
      <c r="I63" s="17"/>
      <c r="J63" s="20"/>
      <c r="K63" s="17"/>
    </row>
    <row r="64" spans="1:11" ht="15" customHeight="1" x14ac:dyDescent="0.3">
      <c r="A64" s="327">
        <v>60</v>
      </c>
      <c r="B64" s="333" t="s">
        <v>0</v>
      </c>
      <c r="C64" s="334">
        <v>0.22500000000000001</v>
      </c>
      <c r="D64" s="335">
        <v>0.38200000000000001</v>
      </c>
      <c r="E64" s="336" t="s">
        <v>96</v>
      </c>
      <c r="F64" s="324">
        <v>0.56499999999999995</v>
      </c>
      <c r="H64" s="17"/>
      <c r="I64" s="17"/>
      <c r="J64" s="20"/>
      <c r="K64" s="17"/>
    </row>
    <row r="65" spans="1:11" ht="15" customHeight="1" x14ac:dyDescent="0.3">
      <c r="A65" s="327">
        <v>61</v>
      </c>
      <c r="B65" s="333" t="s">
        <v>0</v>
      </c>
      <c r="C65" s="334">
        <v>3.2000000000000001E-2</v>
      </c>
      <c r="D65" s="335">
        <v>0.17599999999999999</v>
      </c>
      <c r="E65" s="336" t="s">
        <v>96</v>
      </c>
      <c r="F65" s="324">
        <v>0.47699999999999998</v>
      </c>
      <c r="H65" s="17"/>
      <c r="I65" s="17"/>
      <c r="J65" s="20"/>
      <c r="K65" s="17"/>
    </row>
    <row r="66" spans="1:11" ht="15" customHeight="1" x14ac:dyDescent="0.3">
      <c r="A66" s="327">
        <v>62</v>
      </c>
      <c r="B66" s="333" t="s">
        <v>1</v>
      </c>
      <c r="C66" s="334">
        <v>0.251</v>
      </c>
      <c r="D66" s="335">
        <v>0.47399999999999998</v>
      </c>
      <c r="E66" s="336" t="s">
        <v>96</v>
      </c>
      <c r="F66" s="324">
        <v>0.32400000000000001</v>
      </c>
      <c r="H66" s="17"/>
      <c r="I66" s="17"/>
      <c r="J66" s="20"/>
      <c r="K66" s="17"/>
    </row>
    <row r="67" spans="1:11" ht="15" customHeight="1" x14ac:dyDescent="0.3">
      <c r="A67" s="327">
        <v>63</v>
      </c>
      <c r="B67" s="333" t="s">
        <v>0</v>
      </c>
      <c r="C67" s="334">
        <v>0.13800000000000001</v>
      </c>
      <c r="D67" s="335">
        <v>0.65500000000000003</v>
      </c>
      <c r="E67" s="336" t="s">
        <v>98</v>
      </c>
      <c r="F67" s="324">
        <v>0.157</v>
      </c>
      <c r="H67" s="17"/>
      <c r="I67" s="17"/>
      <c r="J67" s="20"/>
      <c r="K67" s="17"/>
    </row>
    <row r="68" spans="1:11" ht="15" customHeight="1" x14ac:dyDescent="0.3">
      <c r="A68" s="327">
        <v>64</v>
      </c>
      <c r="B68" s="333" t="s">
        <v>0</v>
      </c>
      <c r="C68" s="334">
        <v>0.20200000000000001</v>
      </c>
      <c r="D68" s="335">
        <v>0.439</v>
      </c>
      <c r="E68" s="336" t="s">
        <v>96</v>
      </c>
      <c r="F68" s="324">
        <v>0.47499999999999998</v>
      </c>
      <c r="H68" s="17"/>
      <c r="I68" s="17"/>
      <c r="J68" s="20"/>
      <c r="K68" s="17"/>
    </row>
    <row r="69" spans="1:11" ht="15" customHeight="1" x14ac:dyDescent="0.3">
      <c r="A69" s="327">
        <v>65</v>
      </c>
      <c r="B69" s="333" t="s">
        <v>1</v>
      </c>
      <c r="C69" s="334">
        <v>0.23</v>
      </c>
      <c r="D69" s="335">
        <v>0.39100000000000001</v>
      </c>
      <c r="E69" s="336" t="s">
        <v>96</v>
      </c>
      <c r="F69" s="324">
        <v>0.379</v>
      </c>
      <c r="H69" s="17"/>
      <c r="I69" s="17"/>
      <c r="J69" s="20"/>
      <c r="K69" s="17"/>
    </row>
    <row r="70" spans="1:11" ht="15" customHeight="1" x14ac:dyDescent="0.3">
      <c r="A70" s="327">
        <v>66</v>
      </c>
      <c r="B70" s="333" t="s">
        <v>1</v>
      </c>
      <c r="C70" s="334">
        <v>8.6999999999999994E-2</v>
      </c>
      <c r="D70" s="335">
        <v>0.72699999999999998</v>
      </c>
      <c r="E70" s="336" t="s">
        <v>97</v>
      </c>
      <c r="F70" s="324">
        <v>7.0999999999999994E-2</v>
      </c>
      <c r="H70" s="17"/>
      <c r="I70" s="17"/>
      <c r="J70" s="20"/>
      <c r="K70" s="17"/>
    </row>
    <row r="71" spans="1:11" ht="15" customHeight="1" x14ac:dyDescent="0.3">
      <c r="A71" s="327">
        <v>67</v>
      </c>
      <c r="B71" s="333" t="s">
        <v>1</v>
      </c>
      <c r="C71" s="334">
        <v>0.12</v>
      </c>
      <c r="D71" s="335">
        <v>0.42599999999999999</v>
      </c>
      <c r="E71" s="336" t="s">
        <v>96</v>
      </c>
      <c r="F71" s="324">
        <v>0.35199999999999998</v>
      </c>
      <c r="H71" s="17"/>
      <c r="I71" s="17"/>
      <c r="J71" s="20"/>
      <c r="K71" s="17"/>
    </row>
    <row r="72" spans="1:11" ht="15" customHeight="1" x14ac:dyDescent="0.3">
      <c r="A72" s="327">
        <v>68</v>
      </c>
      <c r="B72" s="333" t="s">
        <v>1</v>
      </c>
      <c r="C72" s="334">
        <v>0.29099999999999998</v>
      </c>
      <c r="D72" s="335">
        <v>0.64100000000000001</v>
      </c>
      <c r="E72" s="336" t="s">
        <v>98</v>
      </c>
      <c r="F72" s="324">
        <v>0.113</v>
      </c>
      <c r="H72" s="17"/>
      <c r="I72" s="17"/>
      <c r="J72" s="20"/>
      <c r="K72" s="17"/>
    </row>
    <row r="73" spans="1:11" ht="15" customHeight="1" x14ac:dyDescent="0.3">
      <c r="A73" s="327">
        <v>69</v>
      </c>
      <c r="B73" s="333" t="s">
        <v>0</v>
      </c>
      <c r="C73" s="334">
        <v>0.125</v>
      </c>
      <c r="D73" s="335">
        <v>0.36699999999999999</v>
      </c>
      <c r="E73" s="336" t="s">
        <v>96</v>
      </c>
      <c r="F73" s="324">
        <v>0.46200000000000002</v>
      </c>
      <c r="H73" s="17"/>
      <c r="I73" s="17"/>
      <c r="J73" s="20"/>
      <c r="K73" s="17"/>
    </row>
    <row r="74" spans="1:11" ht="15" customHeight="1" x14ac:dyDescent="0.3">
      <c r="A74" s="327">
        <v>70</v>
      </c>
      <c r="B74" s="333" t="s">
        <v>0</v>
      </c>
      <c r="C74" s="334">
        <v>0.14199999999999999</v>
      </c>
      <c r="D74" s="335">
        <v>0.88</v>
      </c>
      <c r="E74" s="336" t="s">
        <v>98</v>
      </c>
      <c r="F74" s="324">
        <v>0.13100000000000001</v>
      </c>
      <c r="H74" s="17"/>
      <c r="I74" s="17"/>
      <c r="J74" s="20"/>
      <c r="K74" s="17"/>
    </row>
    <row r="75" spans="1:11" ht="15" customHeight="1" x14ac:dyDescent="0.3">
      <c r="A75" s="327">
        <v>71</v>
      </c>
      <c r="B75" s="333" t="s">
        <v>1</v>
      </c>
      <c r="C75" s="334">
        <v>0.159</v>
      </c>
      <c r="D75" s="335">
        <v>0.624</v>
      </c>
      <c r="E75" s="336" t="s">
        <v>97</v>
      </c>
      <c r="F75" s="324">
        <v>0.23</v>
      </c>
      <c r="H75" s="17"/>
      <c r="I75" s="17"/>
      <c r="J75" s="20"/>
      <c r="K75" s="17"/>
    </row>
    <row r="76" spans="1:11" ht="15" customHeight="1" x14ac:dyDescent="0.3">
      <c r="A76" s="327">
        <v>72</v>
      </c>
      <c r="B76" s="333" t="s">
        <v>1</v>
      </c>
      <c r="C76" s="334">
        <v>0.32700000000000001</v>
      </c>
      <c r="D76" s="335">
        <v>0.57999999999999996</v>
      </c>
      <c r="E76" s="336" t="s">
        <v>96</v>
      </c>
      <c r="F76" s="324">
        <v>0.245</v>
      </c>
      <c r="H76" s="17"/>
      <c r="I76" s="17"/>
      <c r="J76" s="20"/>
      <c r="K76" s="17"/>
    </row>
    <row r="77" spans="1:11" ht="15" customHeight="1" x14ac:dyDescent="0.3">
      <c r="A77" s="327">
        <v>73</v>
      </c>
      <c r="B77" s="333" t="s">
        <v>1</v>
      </c>
      <c r="C77" s="334">
        <v>0.39300000000000002</v>
      </c>
      <c r="D77" s="335">
        <v>0.20200000000000001</v>
      </c>
      <c r="E77" s="336" t="s">
        <v>96</v>
      </c>
      <c r="F77" s="324">
        <v>0.48599999999999999</v>
      </c>
      <c r="H77" s="17"/>
      <c r="I77" s="17"/>
      <c r="J77" s="20"/>
      <c r="K77" s="17"/>
    </row>
    <row r="78" spans="1:11" ht="15" customHeight="1" x14ac:dyDescent="0.3">
      <c r="A78" s="327">
        <v>74</v>
      </c>
      <c r="B78" s="333" t="s">
        <v>1</v>
      </c>
      <c r="C78" s="334">
        <v>4.8000000000000001E-2</v>
      </c>
      <c r="D78" s="335">
        <v>0.85699999999999998</v>
      </c>
      <c r="E78" s="336" t="s">
        <v>98</v>
      </c>
      <c r="F78" s="324">
        <v>3.6999999999999998E-2</v>
      </c>
      <c r="H78" s="17"/>
      <c r="I78" s="17"/>
      <c r="J78" s="20"/>
      <c r="K78" s="17"/>
    </row>
    <row r="79" spans="1:11" ht="15" customHeight="1" x14ac:dyDescent="0.3">
      <c r="A79" s="327">
        <v>75</v>
      </c>
      <c r="B79" s="333" t="s">
        <v>1</v>
      </c>
      <c r="C79" s="334">
        <v>0.30099999999999999</v>
      </c>
      <c r="D79" s="335">
        <v>0.71899999999999997</v>
      </c>
      <c r="E79" s="336" t="s">
        <v>97</v>
      </c>
      <c r="F79" s="324">
        <v>0.14000000000000001</v>
      </c>
      <c r="H79" s="17"/>
      <c r="I79" s="17"/>
      <c r="J79" s="20"/>
      <c r="K79" s="17"/>
    </row>
    <row r="80" spans="1:11" ht="15" customHeight="1" x14ac:dyDescent="0.3">
      <c r="A80" s="327">
        <v>76</v>
      </c>
      <c r="B80" s="333" t="s">
        <v>1</v>
      </c>
      <c r="C80" s="334">
        <v>3.1E-2</v>
      </c>
      <c r="D80" s="335">
        <v>0.36399999999999999</v>
      </c>
      <c r="E80" s="336" t="s">
        <v>97</v>
      </c>
      <c r="F80" s="324">
        <v>0.253</v>
      </c>
      <c r="H80" s="17"/>
      <c r="I80" s="17"/>
      <c r="J80" s="20"/>
      <c r="K80" s="17"/>
    </row>
    <row r="81" spans="1:11" ht="15" customHeight="1" x14ac:dyDescent="0.3">
      <c r="A81" s="327">
        <v>77</v>
      </c>
      <c r="B81" s="333" t="s">
        <v>1</v>
      </c>
      <c r="C81" s="334">
        <v>0.13300000000000001</v>
      </c>
      <c r="D81" s="335">
        <v>0.29799999999999999</v>
      </c>
      <c r="E81" s="336" t="s">
        <v>97</v>
      </c>
      <c r="F81" s="324">
        <v>0.26700000000000002</v>
      </c>
      <c r="H81" s="17"/>
      <c r="I81" s="17"/>
      <c r="J81" s="20"/>
      <c r="K81" s="17"/>
    </row>
    <row r="82" spans="1:11" ht="15" customHeight="1" x14ac:dyDescent="0.3">
      <c r="A82" s="327">
        <v>78</v>
      </c>
      <c r="B82" s="333" t="s">
        <v>0</v>
      </c>
      <c r="C82" s="334">
        <v>0.69899999999999995</v>
      </c>
      <c r="D82" s="335">
        <v>0.224</v>
      </c>
      <c r="E82" s="336" t="s">
        <v>96</v>
      </c>
      <c r="F82" s="324">
        <v>0.76</v>
      </c>
      <c r="H82" s="17"/>
      <c r="I82" s="17"/>
      <c r="J82" s="20"/>
      <c r="K82" s="17"/>
    </row>
    <row r="83" spans="1:11" ht="15" customHeight="1" x14ac:dyDescent="0.3">
      <c r="A83" s="327">
        <v>79</v>
      </c>
      <c r="B83" s="333" t="s">
        <v>1</v>
      </c>
      <c r="C83" s="334">
        <v>0.09</v>
      </c>
      <c r="D83" s="335">
        <v>0.61799999999999999</v>
      </c>
      <c r="E83" s="336" t="s">
        <v>96</v>
      </c>
      <c r="F83" s="324">
        <v>0.14000000000000001</v>
      </c>
      <c r="H83" s="17"/>
      <c r="I83" s="17"/>
      <c r="J83" s="20"/>
      <c r="K83" s="17"/>
    </row>
    <row r="84" spans="1:11" ht="15" customHeight="1" x14ac:dyDescent="0.3">
      <c r="A84" s="327">
        <v>80</v>
      </c>
      <c r="B84" s="333" t="s">
        <v>1</v>
      </c>
      <c r="C84" s="334">
        <v>0.189</v>
      </c>
      <c r="D84" s="335">
        <v>3.7999999999999999E-2</v>
      </c>
      <c r="E84" s="336" t="s">
        <v>96</v>
      </c>
      <c r="F84" s="324">
        <v>0.59699999999999998</v>
      </c>
      <c r="H84" s="17"/>
      <c r="I84" s="17"/>
      <c r="J84" s="20"/>
      <c r="K84" s="17"/>
    </row>
    <row r="85" spans="1:11" ht="15" customHeight="1" x14ac:dyDescent="0.3">
      <c r="A85" s="327">
        <v>81</v>
      </c>
      <c r="B85" s="333" t="s">
        <v>1</v>
      </c>
      <c r="C85" s="334">
        <v>5.0999999999999997E-2</v>
      </c>
      <c r="D85" s="335">
        <v>0.83299999999999996</v>
      </c>
      <c r="E85" s="336" t="s">
        <v>98</v>
      </c>
      <c r="F85" s="324">
        <v>3.3000000000000002E-2</v>
      </c>
      <c r="H85" s="17"/>
      <c r="I85" s="17"/>
      <c r="J85" s="20"/>
      <c r="K85" s="17"/>
    </row>
    <row r="86" spans="1:11" ht="15" customHeight="1" x14ac:dyDescent="0.3">
      <c r="A86" s="327">
        <v>82</v>
      </c>
      <c r="B86" s="333" t="s">
        <v>0</v>
      </c>
      <c r="C86" s="334">
        <v>0.33200000000000002</v>
      </c>
      <c r="D86" s="335">
        <v>0.79100000000000004</v>
      </c>
      <c r="E86" s="336" t="s">
        <v>97</v>
      </c>
      <c r="F86" s="324">
        <v>0.29599999999999999</v>
      </c>
      <c r="H86" s="17"/>
      <c r="I86" s="17"/>
      <c r="J86" s="20"/>
      <c r="K86" s="17"/>
    </row>
    <row r="87" spans="1:11" ht="15" customHeight="1" x14ac:dyDescent="0.3">
      <c r="A87" s="327">
        <v>83</v>
      </c>
      <c r="B87" s="333" t="s">
        <v>0</v>
      </c>
      <c r="C87" s="334">
        <v>0.26600000000000001</v>
      </c>
      <c r="D87" s="335">
        <v>0.42799999999999999</v>
      </c>
      <c r="E87" s="336" t="s">
        <v>96</v>
      </c>
      <c r="F87" s="324">
        <v>0.60099999999999998</v>
      </c>
      <c r="H87" s="17"/>
      <c r="I87" s="17"/>
      <c r="J87" s="20"/>
      <c r="K87" s="17"/>
    </row>
    <row r="88" spans="1:11" ht="15" customHeight="1" x14ac:dyDescent="0.3">
      <c r="A88" s="327">
        <v>84</v>
      </c>
      <c r="B88" s="333" t="s">
        <v>0</v>
      </c>
      <c r="C88" s="334">
        <v>0.26800000000000002</v>
      </c>
      <c r="D88" s="335">
        <v>0.17199999999999999</v>
      </c>
      <c r="E88" s="336" t="s">
        <v>96</v>
      </c>
      <c r="F88" s="324">
        <v>0.77800000000000002</v>
      </c>
      <c r="H88" s="17"/>
      <c r="I88" s="17"/>
      <c r="J88" s="20"/>
      <c r="K88" s="17"/>
    </row>
    <row r="89" spans="1:11" ht="15" customHeight="1" x14ac:dyDescent="0.3">
      <c r="A89" s="327">
        <v>85</v>
      </c>
      <c r="B89" s="333" t="s">
        <v>0</v>
      </c>
      <c r="C89" s="334">
        <v>0.33100000000000002</v>
      </c>
      <c r="D89" s="335">
        <v>0.67400000000000004</v>
      </c>
      <c r="E89" s="336" t="s">
        <v>96</v>
      </c>
      <c r="F89" s="324">
        <v>0.38100000000000001</v>
      </c>
      <c r="H89" s="17"/>
      <c r="I89" s="17"/>
      <c r="J89" s="20"/>
      <c r="K89" s="17"/>
    </row>
    <row r="90" spans="1:11" ht="15" customHeight="1" x14ac:dyDescent="0.3">
      <c r="A90" s="327">
        <v>86</v>
      </c>
      <c r="B90" s="333" t="s">
        <v>0</v>
      </c>
      <c r="C90" s="334">
        <v>0.24399999999999999</v>
      </c>
      <c r="D90" s="335">
        <v>5.0000000000000001E-3</v>
      </c>
      <c r="E90" s="336" t="s">
        <v>96</v>
      </c>
      <c r="F90" s="324">
        <v>0.49399999999999999</v>
      </c>
      <c r="H90" s="17"/>
      <c r="I90" s="17"/>
      <c r="J90" s="20"/>
      <c r="K90" s="17"/>
    </row>
    <row r="91" spans="1:11" ht="15" customHeight="1" x14ac:dyDescent="0.3">
      <c r="A91" s="327">
        <v>87</v>
      </c>
      <c r="B91" s="333" t="s">
        <v>0</v>
      </c>
      <c r="C91" s="334">
        <v>0.17199999999999999</v>
      </c>
      <c r="D91" s="335">
        <v>0.30499999999999999</v>
      </c>
      <c r="E91" s="336" t="s">
        <v>97</v>
      </c>
      <c r="F91" s="324">
        <v>0.47299999999999998</v>
      </c>
      <c r="H91" s="17"/>
      <c r="I91" s="17"/>
      <c r="J91" s="20"/>
      <c r="K91" s="17"/>
    </row>
    <row r="92" spans="1:11" ht="15" customHeight="1" x14ac:dyDescent="0.3">
      <c r="A92" s="327">
        <v>88</v>
      </c>
      <c r="B92" s="333" t="s">
        <v>1</v>
      </c>
      <c r="C92" s="334">
        <v>0.182</v>
      </c>
      <c r="D92" s="335">
        <v>0.39300000000000002</v>
      </c>
      <c r="E92" s="336" t="s">
        <v>97</v>
      </c>
      <c r="F92" s="324">
        <v>0.40100000000000002</v>
      </c>
      <c r="H92" s="17"/>
      <c r="I92" s="17"/>
      <c r="J92" s="20"/>
      <c r="K92" s="17"/>
    </row>
    <row r="93" spans="1:11" ht="15" customHeight="1" x14ac:dyDescent="0.3">
      <c r="A93" s="327">
        <v>89</v>
      </c>
      <c r="B93" s="333" t="s">
        <v>0</v>
      </c>
      <c r="C93" s="334">
        <v>0.29199999999999998</v>
      </c>
      <c r="D93" s="335">
        <v>0.48399999999999999</v>
      </c>
      <c r="E93" s="336" t="s">
        <v>98</v>
      </c>
      <c r="F93" s="324">
        <v>0.35899999999999999</v>
      </c>
      <c r="H93" s="17"/>
      <c r="I93" s="17"/>
      <c r="J93" s="20"/>
      <c r="K93" s="17"/>
    </row>
    <row r="94" spans="1:11" ht="15" customHeight="1" x14ac:dyDescent="0.3">
      <c r="A94" s="327">
        <v>90</v>
      </c>
      <c r="B94" s="333" t="s">
        <v>1</v>
      </c>
      <c r="C94" s="334">
        <v>0.34399999999999997</v>
      </c>
      <c r="D94" s="335">
        <v>0.91</v>
      </c>
      <c r="E94" s="336" t="s">
        <v>97</v>
      </c>
      <c r="F94" s="324">
        <v>0.15</v>
      </c>
      <c r="H94" s="17"/>
      <c r="I94" s="17"/>
      <c r="J94" s="20"/>
      <c r="K94" s="17"/>
    </row>
    <row r="95" spans="1:11" ht="15" customHeight="1" x14ac:dyDescent="0.3">
      <c r="A95" s="327">
        <v>91</v>
      </c>
      <c r="B95" s="333" t="s">
        <v>0</v>
      </c>
      <c r="C95" s="334">
        <v>5.1999999999999998E-2</v>
      </c>
      <c r="D95" s="335">
        <v>0.24299999999999999</v>
      </c>
      <c r="E95" s="336" t="s">
        <v>96</v>
      </c>
      <c r="F95" s="324">
        <v>0.49099999999999999</v>
      </c>
      <c r="H95" s="17"/>
      <c r="I95" s="17"/>
      <c r="J95" s="20"/>
      <c r="K95" s="17"/>
    </row>
    <row r="96" spans="1:11" ht="15" customHeight="1" x14ac:dyDescent="0.3">
      <c r="A96" s="327">
        <v>92</v>
      </c>
      <c r="B96" s="333" t="s">
        <v>0</v>
      </c>
      <c r="C96" s="334">
        <v>0.11899999999999999</v>
      </c>
      <c r="D96" s="335">
        <v>0.247</v>
      </c>
      <c r="E96" s="336" t="s">
        <v>97</v>
      </c>
      <c r="F96" s="324">
        <v>0.52800000000000002</v>
      </c>
      <c r="H96" s="17"/>
      <c r="I96" s="17"/>
      <c r="J96" s="20"/>
      <c r="K96" s="17"/>
    </row>
    <row r="97" spans="1:11" ht="15" customHeight="1" x14ac:dyDescent="0.3">
      <c r="A97" s="327">
        <v>93</v>
      </c>
      <c r="B97" s="333" t="s">
        <v>1</v>
      </c>
      <c r="C97" s="334">
        <v>9.2999999999999999E-2</v>
      </c>
      <c r="D97" s="335">
        <v>0.65100000000000002</v>
      </c>
      <c r="E97" s="336" t="s">
        <v>97</v>
      </c>
      <c r="F97" s="324">
        <v>0.111</v>
      </c>
      <c r="H97" s="17"/>
      <c r="I97" s="17"/>
      <c r="J97" s="20"/>
      <c r="K97" s="17"/>
    </row>
    <row r="98" spans="1:11" ht="15" customHeight="1" x14ac:dyDescent="0.3">
      <c r="A98" s="327">
        <v>94</v>
      </c>
      <c r="B98" s="333" t="s">
        <v>0</v>
      </c>
      <c r="C98" s="334">
        <v>5.5E-2</v>
      </c>
      <c r="D98" s="335">
        <v>0.23599999999999999</v>
      </c>
      <c r="E98" s="336" t="s">
        <v>97</v>
      </c>
      <c r="F98" s="324">
        <v>0.46100000000000002</v>
      </c>
      <c r="H98" s="17"/>
      <c r="I98" s="17"/>
      <c r="J98" s="20"/>
      <c r="K98" s="17"/>
    </row>
    <row r="99" spans="1:11" ht="15" customHeight="1" x14ac:dyDescent="0.3">
      <c r="A99" s="327">
        <v>95</v>
      </c>
      <c r="B99" s="333" t="s">
        <v>0</v>
      </c>
      <c r="C99" s="334">
        <v>7.9000000000000001E-2</v>
      </c>
      <c r="D99" s="335">
        <v>0.55400000000000005</v>
      </c>
      <c r="E99" s="336" t="s">
        <v>97</v>
      </c>
      <c r="F99" s="324">
        <v>0.33</v>
      </c>
      <c r="H99" s="17"/>
      <c r="I99" s="17"/>
      <c r="J99" s="20"/>
      <c r="K99" s="17"/>
    </row>
    <row r="100" spans="1:11" ht="15" customHeight="1" x14ac:dyDescent="0.3">
      <c r="A100" s="327">
        <v>96</v>
      </c>
      <c r="B100" s="333" t="s">
        <v>1</v>
      </c>
      <c r="C100" s="334">
        <v>0.27500000000000002</v>
      </c>
      <c r="D100" s="335">
        <v>0.48</v>
      </c>
      <c r="E100" s="336" t="s">
        <v>97</v>
      </c>
      <c r="F100" s="324">
        <v>0.33700000000000002</v>
      </c>
      <c r="H100" s="17"/>
      <c r="I100" s="17"/>
      <c r="J100" s="20"/>
      <c r="K100" s="17"/>
    </row>
    <row r="101" spans="1:11" ht="15" customHeight="1" x14ac:dyDescent="0.3">
      <c r="A101" s="327">
        <v>97</v>
      </c>
      <c r="B101" s="333" t="s">
        <v>1</v>
      </c>
      <c r="C101" s="334">
        <v>0.11899999999999999</v>
      </c>
      <c r="D101" s="335">
        <v>0.622</v>
      </c>
      <c r="E101" s="336" t="s">
        <v>97</v>
      </c>
      <c r="F101" s="324">
        <v>0.34200000000000003</v>
      </c>
      <c r="H101" s="17"/>
      <c r="I101" s="17"/>
      <c r="J101" s="20"/>
      <c r="K101" s="17"/>
    </row>
    <row r="102" spans="1:11" ht="15" customHeight="1" x14ac:dyDescent="0.3">
      <c r="A102" s="327">
        <v>98</v>
      </c>
      <c r="B102" s="333" t="s">
        <v>0</v>
      </c>
      <c r="C102" s="334">
        <v>0.14699999999999999</v>
      </c>
      <c r="D102" s="335">
        <v>0.40899999999999997</v>
      </c>
      <c r="E102" s="336" t="s">
        <v>97</v>
      </c>
      <c r="F102" s="324">
        <v>0.42799999999999999</v>
      </c>
      <c r="H102" s="17"/>
      <c r="I102" s="17"/>
      <c r="J102" s="20"/>
      <c r="K102" s="17"/>
    </row>
    <row r="103" spans="1:11" ht="15" customHeight="1" x14ac:dyDescent="0.3">
      <c r="A103" s="327">
        <v>99</v>
      </c>
      <c r="B103" s="333" t="s">
        <v>0</v>
      </c>
      <c r="C103" s="334">
        <v>0.55000000000000004</v>
      </c>
      <c r="D103" s="335">
        <v>0.34200000000000003</v>
      </c>
      <c r="E103" s="336" t="s">
        <v>96</v>
      </c>
      <c r="F103" s="324">
        <v>0.66600000000000004</v>
      </c>
      <c r="H103" s="17"/>
      <c r="I103" s="17"/>
      <c r="J103" s="20"/>
      <c r="K103" s="17"/>
    </row>
    <row r="104" spans="1:11" ht="15" customHeight="1" x14ac:dyDescent="0.3">
      <c r="A104" s="327">
        <v>100</v>
      </c>
      <c r="B104" s="333" t="s">
        <v>0</v>
      </c>
      <c r="C104" s="334">
        <v>0.16200000000000001</v>
      </c>
      <c r="D104" s="335">
        <v>0.27300000000000002</v>
      </c>
      <c r="E104" s="336" t="s">
        <v>96</v>
      </c>
      <c r="F104" s="324">
        <v>0.59399999999999997</v>
      </c>
      <c r="H104" s="17"/>
      <c r="I104" s="17"/>
      <c r="J104" s="20"/>
      <c r="K104" s="17"/>
    </row>
    <row r="105" spans="1:11" ht="15" customHeight="1" x14ac:dyDescent="0.3">
      <c r="A105" s="327">
        <v>101</v>
      </c>
      <c r="B105" s="333" t="s">
        <v>0</v>
      </c>
      <c r="C105" s="334">
        <v>0.224</v>
      </c>
      <c r="D105" s="335">
        <v>0.59499999999999997</v>
      </c>
      <c r="E105" s="336" t="s">
        <v>96</v>
      </c>
      <c r="F105" s="324">
        <v>0.33600000000000002</v>
      </c>
      <c r="H105" s="17"/>
      <c r="I105" s="17"/>
      <c r="J105" s="20"/>
      <c r="K105" s="17"/>
    </row>
    <row r="106" spans="1:11" ht="15" customHeight="1" x14ac:dyDescent="0.3">
      <c r="A106" s="327">
        <v>102</v>
      </c>
      <c r="B106" s="333" t="s">
        <v>1</v>
      </c>
      <c r="C106" s="334">
        <v>0.126</v>
      </c>
      <c r="D106" s="335">
        <v>0.47899999999999998</v>
      </c>
      <c r="E106" s="336" t="s">
        <v>97</v>
      </c>
      <c r="F106" s="324">
        <v>0.17299999999999999</v>
      </c>
      <c r="H106" s="17"/>
      <c r="I106" s="17"/>
      <c r="J106" s="20"/>
      <c r="K106" s="17"/>
    </row>
    <row r="107" spans="1:11" ht="15" customHeight="1" x14ac:dyDescent="0.3">
      <c r="A107" s="327">
        <v>103</v>
      </c>
      <c r="B107" s="333" t="s">
        <v>0</v>
      </c>
      <c r="C107" s="334">
        <v>4.9000000000000002E-2</v>
      </c>
      <c r="D107" s="335">
        <v>0.45</v>
      </c>
      <c r="E107" s="336" t="s">
        <v>96</v>
      </c>
      <c r="F107" s="324">
        <v>0.40300000000000002</v>
      </c>
      <c r="H107" s="17"/>
      <c r="I107" s="17"/>
      <c r="J107" s="20"/>
      <c r="K107" s="17"/>
    </row>
    <row r="108" spans="1:11" ht="15" customHeight="1" x14ac:dyDescent="0.3">
      <c r="A108" s="327">
        <v>104</v>
      </c>
      <c r="B108" s="333" t="s">
        <v>1</v>
      </c>
      <c r="C108" s="334">
        <v>5.7000000000000002E-2</v>
      </c>
      <c r="D108" s="335">
        <v>0.17599999999999999</v>
      </c>
      <c r="E108" s="336" t="s">
        <v>97</v>
      </c>
      <c r="F108" s="324">
        <v>0.254</v>
      </c>
      <c r="H108" s="17"/>
      <c r="I108" s="17"/>
      <c r="J108" s="20"/>
      <c r="K108" s="17"/>
    </row>
    <row r="109" spans="1:11" ht="15" customHeight="1" x14ac:dyDescent="0.3">
      <c r="A109" s="327">
        <v>105</v>
      </c>
      <c r="B109" s="333" t="s">
        <v>1</v>
      </c>
      <c r="C109" s="334">
        <v>0.10299999999999999</v>
      </c>
      <c r="D109" s="335">
        <v>0.54200000000000004</v>
      </c>
      <c r="E109" s="336" t="s">
        <v>98</v>
      </c>
      <c r="F109" s="324">
        <v>0.109</v>
      </c>
      <c r="H109" s="17"/>
      <c r="I109" s="17"/>
      <c r="J109" s="20"/>
      <c r="K109" s="17"/>
    </row>
    <row r="110" spans="1:11" ht="15" customHeight="1" x14ac:dyDescent="0.3">
      <c r="A110" s="327">
        <v>106</v>
      </c>
      <c r="B110" s="333" t="s">
        <v>1</v>
      </c>
      <c r="C110" s="334">
        <v>0.372</v>
      </c>
      <c r="D110" s="335">
        <v>0.371</v>
      </c>
      <c r="E110" s="336" t="s">
        <v>96</v>
      </c>
      <c r="F110" s="324">
        <v>0.39900000000000002</v>
      </c>
      <c r="H110" s="17"/>
      <c r="I110" s="17"/>
      <c r="J110" s="20"/>
      <c r="K110" s="17"/>
    </row>
    <row r="111" spans="1:11" ht="15" customHeight="1" x14ac:dyDescent="0.3">
      <c r="A111" s="327">
        <v>107</v>
      </c>
      <c r="B111" s="333" t="s">
        <v>1</v>
      </c>
      <c r="C111" s="334">
        <v>0.13500000000000001</v>
      </c>
      <c r="D111" s="335">
        <v>0.28100000000000003</v>
      </c>
      <c r="E111" s="336" t="s">
        <v>97</v>
      </c>
      <c r="F111" s="324">
        <v>0.375</v>
      </c>
      <c r="H111" s="17"/>
      <c r="I111" s="17"/>
      <c r="J111" s="20"/>
      <c r="K111" s="17"/>
    </row>
    <row r="112" spans="1:11" ht="15" customHeight="1" x14ac:dyDescent="0.3">
      <c r="A112" s="327">
        <v>108</v>
      </c>
      <c r="B112" s="333" t="s">
        <v>0</v>
      </c>
      <c r="C112" s="334">
        <v>0.71199999999999997</v>
      </c>
      <c r="D112" s="335">
        <v>0.36899999999999999</v>
      </c>
      <c r="E112" s="336" t="s">
        <v>97</v>
      </c>
      <c r="F112" s="324">
        <v>0.59499999999999997</v>
      </c>
      <c r="H112" s="17"/>
      <c r="I112" s="17"/>
      <c r="J112" s="20"/>
      <c r="K112" s="17"/>
    </row>
    <row r="113" spans="1:11" ht="15" customHeight="1" x14ac:dyDescent="0.3">
      <c r="A113" s="327">
        <v>109</v>
      </c>
      <c r="B113" s="333" t="s">
        <v>1</v>
      </c>
      <c r="C113" s="334">
        <v>0.25700000000000001</v>
      </c>
      <c r="D113" s="335">
        <v>0.498</v>
      </c>
      <c r="E113" s="336" t="s">
        <v>96</v>
      </c>
      <c r="F113" s="324">
        <v>0.37</v>
      </c>
      <c r="H113" s="17"/>
      <c r="I113" s="17"/>
      <c r="J113" s="20"/>
      <c r="K113" s="17"/>
    </row>
    <row r="114" spans="1:11" ht="15" customHeight="1" x14ac:dyDescent="0.3">
      <c r="A114" s="327">
        <v>110</v>
      </c>
      <c r="B114" s="333" t="s">
        <v>0</v>
      </c>
      <c r="C114" s="334">
        <v>0.159</v>
      </c>
      <c r="D114" s="335">
        <v>0.121</v>
      </c>
      <c r="E114" s="336" t="s">
        <v>96</v>
      </c>
      <c r="F114" s="324">
        <v>0.63200000000000001</v>
      </c>
      <c r="H114" s="17"/>
      <c r="I114" s="17"/>
      <c r="J114" s="20"/>
      <c r="K114" s="17"/>
    </row>
    <row r="115" spans="1:11" ht="15" customHeight="1" x14ac:dyDescent="0.3">
      <c r="A115" s="327">
        <v>111</v>
      </c>
      <c r="B115" s="333" t="s">
        <v>0</v>
      </c>
      <c r="C115" s="334">
        <v>7.0999999999999994E-2</v>
      </c>
      <c r="D115" s="335">
        <v>0.22800000000000001</v>
      </c>
      <c r="E115" s="336" t="s">
        <v>96</v>
      </c>
      <c r="F115" s="324">
        <v>0.57199999999999995</v>
      </c>
      <c r="H115" s="17"/>
      <c r="I115" s="17"/>
      <c r="J115" s="20"/>
      <c r="K115" s="17"/>
    </row>
    <row r="116" spans="1:11" ht="15" customHeight="1" x14ac:dyDescent="0.3">
      <c r="A116" s="327">
        <v>112</v>
      </c>
      <c r="B116" s="333" t="s">
        <v>0</v>
      </c>
      <c r="C116" s="334">
        <v>0.35799999999999998</v>
      </c>
      <c r="D116" s="335">
        <v>0.255</v>
      </c>
      <c r="E116" s="336" t="s">
        <v>96</v>
      </c>
      <c r="F116" s="324">
        <v>0.74199999999999999</v>
      </c>
      <c r="H116" s="17"/>
      <c r="I116" s="17"/>
      <c r="J116" s="20"/>
      <c r="K116" s="17"/>
    </row>
    <row r="117" spans="1:11" ht="15" customHeight="1" x14ac:dyDescent="0.3">
      <c r="A117" s="327">
        <v>113</v>
      </c>
      <c r="B117" s="333" t="s">
        <v>0</v>
      </c>
      <c r="C117" s="334">
        <v>5.6000000000000001E-2</v>
      </c>
      <c r="D117" s="335">
        <v>0.57899999999999996</v>
      </c>
      <c r="E117" s="336" t="s">
        <v>98</v>
      </c>
      <c r="F117" s="324">
        <v>0.123</v>
      </c>
      <c r="H117" s="17"/>
      <c r="I117" s="17"/>
      <c r="J117" s="20"/>
      <c r="K117" s="17"/>
    </row>
    <row r="118" spans="1:11" ht="15" customHeight="1" x14ac:dyDescent="0.3">
      <c r="A118" s="327">
        <v>114</v>
      </c>
      <c r="B118" s="333" t="s">
        <v>1</v>
      </c>
      <c r="C118" s="334">
        <v>9.4E-2</v>
      </c>
      <c r="D118" s="335">
        <v>0.29399999999999998</v>
      </c>
      <c r="E118" s="336" t="s">
        <v>98</v>
      </c>
      <c r="F118" s="324">
        <v>0.13500000000000001</v>
      </c>
      <c r="H118" s="17"/>
      <c r="I118" s="17"/>
      <c r="J118" s="20"/>
      <c r="K118" s="17"/>
    </row>
    <row r="119" spans="1:11" ht="15" customHeight="1" x14ac:dyDescent="0.3">
      <c r="A119" s="327">
        <v>115</v>
      </c>
      <c r="B119" s="333" t="s">
        <v>1</v>
      </c>
      <c r="C119" s="334">
        <v>0.318</v>
      </c>
      <c r="D119" s="335">
        <v>0.30599999999999999</v>
      </c>
      <c r="E119" s="336" t="s">
        <v>97</v>
      </c>
      <c r="F119" s="324">
        <v>0.32200000000000001</v>
      </c>
      <c r="H119" s="17"/>
      <c r="I119" s="17"/>
      <c r="J119" s="20"/>
      <c r="K119" s="17"/>
    </row>
    <row r="120" spans="1:11" ht="15" customHeight="1" x14ac:dyDescent="0.3">
      <c r="A120" s="327">
        <v>116</v>
      </c>
      <c r="B120" s="333" t="s">
        <v>1</v>
      </c>
      <c r="C120" s="334">
        <v>5.6000000000000001E-2</v>
      </c>
      <c r="D120" s="335">
        <v>0.73599999999999999</v>
      </c>
      <c r="E120" s="336" t="s">
        <v>98</v>
      </c>
      <c r="F120" s="324">
        <v>0.04</v>
      </c>
      <c r="H120" s="17"/>
      <c r="I120" s="17"/>
      <c r="J120" s="20"/>
      <c r="K120" s="17"/>
    </row>
    <row r="121" spans="1:11" ht="15" customHeight="1" x14ac:dyDescent="0.3">
      <c r="A121" s="327">
        <v>117</v>
      </c>
      <c r="B121" s="333" t="s">
        <v>1</v>
      </c>
      <c r="C121" s="334">
        <v>0.159</v>
      </c>
      <c r="D121" s="335">
        <v>0.41299999999999998</v>
      </c>
      <c r="E121" s="336" t="s">
        <v>98</v>
      </c>
      <c r="F121" s="324">
        <v>0.115</v>
      </c>
      <c r="H121" s="17"/>
      <c r="I121" s="17"/>
      <c r="J121" s="20"/>
      <c r="K121" s="17"/>
    </row>
    <row r="122" spans="1:11" ht="15" customHeight="1" x14ac:dyDescent="0.3">
      <c r="A122" s="327">
        <v>118</v>
      </c>
      <c r="B122" s="333" t="s">
        <v>0</v>
      </c>
      <c r="C122" s="334">
        <v>0.185</v>
      </c>
      <c r="D122" s="335">
        <v>0.68799999999999994</v>
      </c>
      <c r="E122" s="336" t="s">
        <v>96</v>
      </c>
      <c r="F122" s="324">
        <v>0.38300000000000001</v>
      </c>
      <c r="H122" s="17"/>
      <c r="I122" s="17"/>
      <c r="J122" s="20"/>
      <c r="K122" s="17"/>
    </row>
    <row r="123" spans="1:11" ht="15" customHeight="1" x14ac:dyDescent="0.3">
      <c r="A123" s="327">
        <v>119</v>
      </c>
      <c r="B123" s="333" t="s">
        <v>0</v>
      </c>
      <c r="C123" s="334">
        <v>0.17199999999999999</v>
      </c>
      <c r="D123" s="335">
        <v>0.20100000000000001</v>
      </c>
      <c r="E123" s="336" t="s">
        <v>98</v>
      </c>
      <c r="F123" s="324">
        <v>0.434</v>
      </c>
      <c r="H123" s="17"/>
      <c r="I123" s="17"/>
      <c r="J123" s="20"/>
      <c r="K123" s="17"/>
    </row>
    <row r="124" spans="1:11" ht="15" customHeight="1" x14ac:dyDescent="0.3">
      <c r="A124" s="327">
        <v>120</v>
      </c>
      <c r="B124" s="333" t="s">
        <v>0</v>
      </c>
      <c r="C124" s="334">
        <v>0.20399999999999999</v>
      </c>
      <c r="D124" s="335">
        <v>0.55800000000000005</v>
      </c>
      <c r="E124" s="336" t="s">
        <v>97</v>
      </c>
      <c r="F124" s="324">
        <v>0.371</v>
      </c>
      <c r="H124" s="17"/>
      <c r="I124" s="17"/>
      <c r="J124" s="20"/>
      <c r="K124" s="17"/>
    </row>
    <row r="125" spans="1:11" ht="15" customHeight="1" x14ac:dyDescent="0.3">
      <c r="A125" s="327">
        <v>121</v>
      </c>
      <c r="B125" s="333" t="s">
        <v>1</v>
      </c>
      <c r="C125" s="334">
        <v>0.20300000000000001</v>
      </c>
      <c r="D125" s="335">
        <v>0.33700000000000002</v>
      </c>
      <c r="E125" s="336" t="s">
        <v>98</v>
      </c>
      <c r="F125" s="324">
        <v>0.19</v>
      </c>
      <c r="H125" s="17"/>
      <c r="I125" s="17"/>
      <c r="J125" s="20"/>
      <c r="K125" s="17"/>
    </row>
    <row r="126" spans="1:11" ht="15" customHeight="1" x14ac:dyDescent="0.3">
      <c r="A126" s="327">
        <v>122</v>
      </c>
      <c r="B126" s="333" t="s">
        <v>1</v>
      </c>
      <c r="C126" s="334">
        <v>0.05</v>
      </c>
      <c r="D126" s="335">
        <v>0.78300000000000003</v>
      </c>
      <c r="E126" s="336" t="s">
        <v>98</v>
      </c>
      <c r="F126" s="324">
        <v>7.3999999999999996E-2</v>
      </c>
      <c r="H126" s="17"/>
      <c r="I126" s="17"/>
      <c r="J126" s="20"/>
      <c r="K126" s="17"/>
    </row>
    <row r="127" spans="1:11" ht="15" customHeight="1" x14ac:dyDescent="0.3">
      <c r="A127" s="327">
        <v>123</v>
      </c>
      <c r="B127" s="333" t="s">
        <v>1</v>
      </c>
      <c r="C127" s="334">
        <v>0.20399999999999999</v>
      </c>
      <c r="D127" s="335">
        <v>0.34</v>
      </c>
      <c r="E127" s="336" t="s">
        <v>96</v>
      </c>
      <c r="F127" s="324">
        <v>0.40300000000000002</v>
      </c>
      <c r="H127" s="17"/>
      <c r="I127" s="17"/>
      <c r="J127" s="20"/>
      <c r="K127" s="17"/>
    </row>
    <row r="128" spans="1:11" ht="15" customHeight="1" x14ac:dyDescent="0.3">
      <c r="A128" s="327">
        <v>124</v>
      </c>
      <c r="B128" s="333" t="s">
        <v>0</v>
      </c>
      <c r="C128" s="334">
        <v>0.185</v>
      </c>
      <c r="D128" s="335">
        <v>0.54</v>
      </c>
      <c r="E128" s="336" t="s">
        <v>96</v>
      </c>
      <c r="F128" s="324">
        <v>0.52300000000000002</v>
      </c>
      <c r="H128" s="17"/>
      <c r="I128" s="17"/>
      <c r="J128" s="20"/>
      <c r="K128" s="17"/>
    </row>
    <row r="129" spans="1:11" ht="15" customHeight="1" x14ac:dyDescent="0.3">
      <c r="A129" s="327">
        <v>125</v>
      </c>
      <c r="B129" s="333" t="s">
        <v>1</v>
      </c>
      <c r="C129" s="334">
        <v>0.14000000000000001</v>
      </c>
      <c r="D129" s="335">
        <v>0.374</v>
      </c>
      <c r="E129" s="336" t="s">
        <v>96</v>
      </c>
      <c r="F129" s="324">
        <v>0.35899999999999999</v>
      </c>
      <c r="H129" s="17"/>
      <c r="I129" s="17"/>
      <c r="J129" s="20"/>
      <c r="K129" s="17"/>
    </row>
    <row r="130" spans="1:11" ht="15" customHeight="1" x14ac:dyDescent="0.3">
      <c r="A130" s="327">
        <v>126</v>
      </c>
      <c r="B130" s="333" t="s">
        <v>1</v>
      </c>
      <c r="C130" s="334">
        <v>0.35699999999999998</v>
      </c>
      <c r="D130" s="335">
        <v>0.505</v>
      </c>
      <c r="E130" s="336" t="s">
        <v>97</v>
      </c>
      <c r="F130" s="324">
        <v>0.29099999999999998</v>
      </c>
      <c r="H130" s="17"/>
      <c r="I130" s="17"/>
      <c r="J130" s="20"/>
      <c r="K130" s="17"/>
    </row>
    <row r="131" spans="1:11" ht="15" customHeight="1" x14ac:dyDescent="0.3">
      <c r="A131" s="327">
        <v>127</v>
      </c>
      <c r="B131" s="333" t="s">
        <v>1</v>
      </c>
      <c r="C131" s="334">
        <v>0.06</v>
      </c>
      <c r="D131" s="335">
        <v>0.41799999999999998</v>
      </c>
      <c r="E131" s="336" t="s">
        <v>98</v>
      </c>
      <c r="F131" s="324">
        <v>0.1</v>
      </c>
      <c r="H131" s="17"/>
      <c r="I131" s="17"/>
      <c r="J131" s="20"/>
      <c r="K131" s="17"/>
    </row>
    <row r="132" spans="1:11" ht="15" customHeight="1" x14ac:dyDescent="0.3">
      <c r="A132" s="327">
        <v>128</v>
      </c>
      <c r="B132" s="333" t="s">
        <v>1</v>
      </c>
      <c r="C132" s="334">
        <v>2.1000000000000001E-2</v>
      </c>
      <c r="D132" s="335">
        <v>0.77400000000000002</v>
      </c>
      <c r="E132" s="336" t="s">
        <v>98</v>
      </c>
      <c r="F132" s="324">
        <v>2.1999999999999999E-2</v>
      </c>
      <c r="H132" s="17"/>
      <c r="I132" s="17"/>
      <c r="J132" s="20"/>
      <c r="K132" s="17"/>
    </row>
    <row r="133" spans="1:11" ht="15" customHeight="1" x14ac:dyDescent="0.3">
      <c r="A133" s="327">
        <v>129</v>
      </c>
      <c r="B133" s="333" t="s">
        <v>0</v>
      </c>
      <c r="C133" s="334">
        <v>0.29199999999999998</v>
      </c>
      <c r="D133" s="335">
        <v>0.16400000000000001</v>
      </c>
      <c r="E133" s="336" t="s">
        <v>96</v>
      </c>
      <c r="F133" s="324">
        <v>0.68500000000000005</v>
      </c>
      <c r="H133" s="17"/>
      <c r="I133" s="17"/>
      <c r="J133" s="20"/>
      <c r="K133" s="17"/>
    </row>
    <row r="134" spans="1:11" ht="15" customHeight="1" x14ac:dyDescent="0.3">
      <c r="A134" s="327">
        <v>130</v>
      </c>
      <c r="B134" s="333" t="s">
        <v>0</v>
      </c>
      <c r="C134" s="334">
        <v>0.17</v>
      </c>
      <c r="D134" s="335">
        <v>0.66600000000000004</v>
      </c>
      <c r="E134" s="336" t="s">
        <v>97</v>
      </c>
      <c r="F134" s="324">
        <v>0.40100000000000002</v>
      </c>
      <c r="H134" s="17"/>
      <c r="I134" s="17"/>
      <c r="J134" s="20"/>
      <c r="K134" s="17"/>
    </row>
    <row r="135" spans="1:11" ht="15" customHeight="1" x14ac:dyDescent="0.3">
      <c r="A135" s="327">
        <v>131</v>
      </c>
      <c r="B135" s="333" t="s">
        <v>0</v>
      </c>
      <c r="C135" s="334">
        <v>0.27200000000000002</v>
      </c>
      <c r="D135" s="335">
        <v>0.248</v>
      </c>
      <c r="E135" s="336" t="s">
        <v>97</v>
      </c>
      <c r="F135" s="324">
        <v>0.60699999999999998</v>
      </c>
      <c r="H135" s="17"/>
      <c r="I135" s="17"/>
      <c r="J135" s="20"/>
      <c r="K135" s="17"/>
    </row>
    <row r="136" spans="1:11" ht="15" customHeight="1" x14ac:dyDescent="0.3">
      <c r="A136" s="327">
        <v>132</v>
      </c>
      <c r="B136" s="333" t="s">
        <v>1</v>
      </c>
      <c r="C136" s="334">
        <v>0.253</v>
      </c>
      <c r="D136" s="335">
        <v>0.17699999999999999</v>
      </c>
      <c r="E136" s="336" t="s">
        <v>96</v>
      </c>
      <c r="F136" s="324">
        <v>0.59399999999999997</v>
      </c>
      <c r="H136" s="17"/>
      <c r="I136" s="17"/>
      <c r="J136" s="20"/>
      <c r="K136" s="17"/>
    </row>
    <row r="137" spans="1:11" ht="15" customHeight="1" x14ac:dyDescent="0.3">
      <c r="A137" s="327">
        <v>133</v>
      </c>
      <c r="B137" s="333" t="s">
        <v>0</v>
      </c>
      <c r="C137" s="334">
        <v>0.58599999999999997</v>
      </c>
      <c r="D137" s="335">
        <v>0.32</v>
      </c>
      <c r="E137" s="336" t="s">
        <v>96</v>
      </c>
      <c r="F137" s="324">
        <v>0.8</v>
      </c>
      <c r="H137" s="17"/>
      <c r="I137" s="17"/>
      <c r="J137" s="20"/>
      <c r="K137" s="17"/>
    </row>
    <row r="138" spans="1:11" ht="15" customHeight="1" x14ac:dyDescent="0.3">
      <c r="A138" s="327">
        <v>134</v>
      </c>
      <c r="B138" s="333" t="s">
        <v>0</v>
      </c>
      <c r="C138" s="334">
        <v>0.23300000000000001</v>
      </c>
      <c r="D138" s="335">
        <v>0.34100000000000003</v>
      </c>
      <c r="E138" s="336" t="s">
        <v>96</v>
      </c>
      <c r="F138" s="324">
        <v>0.60899999999999999</v>
      </c>
      <c r="H138" s="17"/>
      <c r="I138" s="17"/>
      <c r="J138" s="20"/>
      <c r="K138" s="17"/>
    </row>
    <row r="139" spans="1:11" ht="15" customHeight="1" x14ac:dyDescent="0.3">
      <c r="A139" s="327">
        <v>135</v>
      </c>
      <c r="B139" s="333" t="s">
        <v>0</v>
      </c>
      <c r="C139" s="334">
        <v>0.16</v>
      </c>
      <c r="D139" s="335">
        <v>0.36499999999999999</v>
      </c>
      <c r="E139" s="336" t="s">
        <v>98</v>
      </c>
      <c r="F139" s="324">
        <v>0.29199999999999998</v>
      </c>
      <c r="H139" s="17"/>
      <c r="I139" s="17"/>
      <c r="J139" s="20"/>
      <c r="K139" s="17"/>
    </row>
    <row r="140" spans="1:11" ht="15" customHeight="1" x14ac:dyDescent="0.3">
      <c r="A140" s="327">
        <v>136</v>
      </c>
      <c r="B140" s="333" t="s">
        <v>0</v>
      </c>
      <c r="C140" s="334">
        <v>0.15</v>
      </c>
      <c r="D140" s="335">
        <v>0.57999999999999996</v>
      </c>
      <c r="E140" s="336" t="s">
        <v>96</v>
      </c>
      <c r="F140" s="324">
        <v>0.39900000000000002</v>
      </c>
      <c r="H140" s="17"/>
      <c r="I140" s="17"/>
      <c r="J140" s="20"/>
      <c r="K140" s="17"/>
    </row>
    <row r="141" spans="1:11" ht="15" customHeight="1" x14ac:dyDescent="0.3">
      <c r="A141" s="327">
        <v>137</v>
      </c>
      <c r="B141" s="333" t="s">
        <v>1</v>
      </c>
      <c r="C141" s="334">
        <v>9.0999999999999998E-2</v>
      </c>
      <c r="D141" s="335">
        <v>0.29699999999999999</v>
      </c>
      <c r="E141" s="336" t="s">
        <v>97</v>
      </c>
      <c r="F141" s="324">
        <v>0.24099999999999999</v>
      </c>
      <c r="H141" s="17"/>
      <c r="I141" s="17"/>
      <c r="J141" s="20"/>
      <c r="K141" s="17"/>
    </row>
    <row r="142" spans="1:11" ht="15" customHeight="1" x14ac:dyDescent="0.3">
      <c r="A142" s="327">
        <v>138</v>
      </c>
      <c r="B142" s="333" t="s">
        <v>1</v>
      </c>
      <c r="C142" s="334">
        <v>0.76100000000000001</v>
      </c>
      <c r="D142" s="335">
        <v>0.51600000000000001</v>
      </c>
      <c r="E142" s="336" t="s">
        <v>97</v>
      </c>
      <c r="F142" s="324">
        <v>0.41399999999999998</v>
      </c>
      <c r="H142" s="17"/>
      <c r="I142" s="17"/>
      <c r="J142" s="20"/>
      <c r="K142" s="17"/>
    </row>
    <row r="143" spans="1:11" ht="15" customHeight="1" x14ac:dyDescent="0.3">
      <c r="A143" s="327">
        <v>139</v>
      </c>
      <c r="B143" s="333" t="s">
        <v>0</v>
      </c>
      <c r="C143" s="334">
        <v>0.59699999999999998</v>
      </c>
      <c r="D143" s="335">
        <v>0.77100000000000002</v>
      </c>
      <c r="E143" s="336" t="s">
        <v>96</v>
      </c>
      <c r="F143" s="324">
        <v>0.63800000000000001</v>
      </c>
      <c r="H143" s="17"/>
      <c r="I143" s="17"/>
      <c r="J143" s="20"/>
      <c r="K143" s="17"/>
    </row>
    <row r="144" spans="1:11" ht="15" customHeight="1" x14ac:dyDescent="0.3">
      <c r="A144" s="327">
        <v>140</v>
      </c>
      <c r="B144" s="333" t="s">
        <v>0</v>
      </c>
      <c r="C144" s="334">
        <v>7.0000000000000007E-2</v>
      </c>
      <c r="D144" s="335">
        <v>0.58399999999999996</v>
      </c>
      <c r="E144" s="336" t="s">
        <v>98</v>
      </c>
      <c r="F144" s="324">
        <v>0.157</v>
      </c>
      <c r="H144" s="17"/>
      <c r="I144" s="17"/>
      <c r="J144" s="20"/>
      <c r="K144" s="17"/>
    </row>
    <row r="145" spans="1:11" ht="15" customHeight="1" x14ac:dyDescent="0.3">
      <c r="A145" s="327">
        <v>141</v>
      </c>
      <c r="B145" s="333" t="s">
        <v>1</v>
      </c>
      <c r="C145" s="334">
        <v>0.152</v>
      </c>
      <c r="D145" s="335">
        <v>0.51900000000000002</v>
      </c>
      <c r="E145" s="336" t="s">
        <v>98</v>
      </c>
      <c r="F145" s="324">
        <v>0.10299999999999999</v>
      </c>
      <c r="H145" s="17"/>
      <c r="I145" s="17"/>
      <c r="J145" s="20"/>
      <c r="K145" s="17"/>
    </row>
    <row r="146" spans="1:11" ht="15" customHeight="1" x14ac:dyDescent="0.3">
      <c r="A146" s="327">
        <v>142</v>
      </c>
      <c r="B146" s="333" t="s">
        <v>0</v>
      </c>
      <c r="C146" s="334">
        <v>0.20599999999999999</v>
      </c>
      <c r="D146" s="335">
        <v>0.39200000000000002</v>
      </c>
      <c r="E146" s="336" t="s">
        <v>96</v>
      </c>
      <c r="F146" s="324">
        <v>0.56599999999999995</v>
      </c>
      <c r="H146" s="17"/>
      <c r="I146" s="17"/>
      <c r="J146" s="20"/>
      <c r="K146" s="17"/>
    </row>
    <row r="147" spans="1:11" ht="15" customHeight="1" x14ac:dyDescent="0.3">
      <c r="A147" s="327">
        <v>143</v>
      </c>
      <c r="B147" s="333" t="s">
        <v>0</v>
      </c>
      <c r="C147" s="334">
        <v>0.24099999999999999</v>
      </c>
      <c r="D147" s="335">
        <v>0.50600000000000001</v>
      </c>
      <c r="E147" s="336" t="s">
        <v>97</v>
      </c>
      <c r="F147" s="324">
        <v>0.439</v>
      </c>
      <c r="H147" s="17"/>
      <c r="I147" s="17"/>
      <c r="J147" s="20"/>
      <c r="K147" s="17"/>
    </row>
    <row r="148" spans="1:11" ht="15" customHeight="1" x14ac:dyDescent="0.3">
      <c r="A148" s="327">
        <v>144</v>
      </c>
      <c r="B148" s="333" t="s">
        <v>0</v>
      </c>
      <c r="C148" s="334">
        <v>0.69599999999999995</v>
      </c>
      <c r="D148" s="335">
        <v>0.27600000000000002</v>
      </c>
      <c r="E148" s="336" t="s">
        <v>96</v>
      </c>
      <c r="F148" s="324">
        <v>0.65500000000000003</v>
      </c>
      <c r="H148" s="17"/>
      <c r="I148" s="17"/>
      <c r="J148" s="20"/>
      <c r="K148" s="17"/>
    </row>
    <row r="149" spans="1:11" ht="15" customHeight="1" x14ac:dyDescent="0.3">
      <c r="A149" s="327">
        <v>145</v>
      </c>
      <c r="B149" s="333" t="s">
        <v>0</v>
      </c>
      <c r="C149" s="334">
        <v>0.3</v>
      </c>
      <c r="D149" s="335">
        <v>0.36399999999999999</v>
      </c>
      <c r="E149" s="336" t="s">
        <v>96</v>
      </c>
      <c r="F149" s="324">
        <v>0.42</v>
      </c>
      <c r="H149" s="17"/>
      <c r="I149" s="17"/>
      <c r="J149" s="20"/>
      <c r="K149" s="17"/>
    </row>
    <row r="150" spans="1:11" ht="15" customHeight="1" x14ac:dyDescent="0.3">
      <c r="A150" s="327">
        <v>146</v>
      </c>
      <c r="B150" s="333" t="s">
        <v>0</v>
      </c>
      <c r="C150" s="334">
        <v>0.2</v>
      </c>
      <c r="D150" s="335">
        <v>0.621</v>
      </c>
      <c r="E150" s="336" t="s">
        <v>96</v>
      </c>
      <c r="F150" s="324">
        <v>0.41399999999999998</v>
      </c>
      <c r="H150" s="17"/>
      <c r="I150" s="17"/>
      <c r="J150" s="20"/>
      <c r="K150" s="17"/>
    </row>
    <row r="151" spans="1:11" ht="15" customHeight="1" x14ac:dyDescent="0.3">
      <c r="A151" s="327">
        <v>147</v>
      </c>
      <c r="B151" s="333" t="s">
        <v>1</v>
      </c>
      <c r="C151" s="334">
        <v>9.4E-2</v>
      </c>
      <c r="D151" s="335">
        <v>0.626</v>
      </c>
      <c r="E151" s="336" t="s">
        <v>97</v>
      </c>
      <c r="F151" s="324">
        <v>0.107</v>
      </c>
      <c r="H151" s="17"/>
      <c r="I151" s="17"/>
      <c r="J151" s="20"/>
      <c r="K151" s="17"/>
    </row>
    <row r="152" spans="1:11" ht="15" customHeight="1" x14ac:dyDescent="0.3">
      <c r="A152" s="327">
        <v>148</v>
      </c>
      <c r="B152" s="333" t="s">
        <v>0</v>
      </c>
      <c r="C152" s="334">
        <v>0.104</v>
      </c>
      <c r="D152" s="335">
        <v>0.128</v>
      </c>
      <c r="E152" s="336" t="s">
        <v>97</v>
      </c>
      <c r="F152" s="324">
        <v>0.46300000000000002</v>
      </c>
      <c r="H152" s="17"/>
      <c r="I152" s="17"/>
      <c r="J152" s="20"/>
      <c r="K152" s="17"/>
    </row>
    <row r="153" spans="1:11" ht="15" customHeight="1" x14ac:dyDescent="0.3">
      <c r="A153" s="327">
        <v>149</v>
      </c>
      <c r="B153" s="333" t="s">
        <v>0</v>
      </c>
      <c r="C153" s="334">
        <v>0.107</v>
      </c>
      <c r="D153" s="335">
        <v>0.7</v>
      </c>
      <c r="E153" s="336" t="s">
        <v>96</v>
      </c>
      <c r="F153" s="324">
        <v>0.36199999999999999</v>
      </c>
      <c r="H153" s="17"/>
      <c r="I153" s="17"/>
      <c r="J153" s="20"/>
      <c r="K153" s="17"/>
    </row>
    <row r="154" spans="1:11" ht="15" customHeight="1" x14ac:dyDescent="0.3">
      <c r="A154" s="327">
        <v>150</v>
      </c>
      <c r="B154" s="333" t="s">
        <v>0</v>
      </c>
      <c r="C154" s="334">
        <v>0.52200000000000002</v>
      </c>
      <c r="D154" s="335">
        <v>0.33</v>
      </c>
      <c r="E154" s="336" t="s">
        <v>96</v>
      </c>
      <c r="F154" s="324">
        <v>0.66600000000000004</v>
      </c>
      <c r="H154" s="17"/>
      <c r="I154" s="17"/>
      <c r="J154" s="20"/>
      <c r="K154" s="17"/>
    </row>
    <row r="155" spans="1:11" ht="15" customHeight="1" x14ac:dyDescent="0.3">
      <c r="A155" s="327">
        <v>151</v>
      </c>
      <c r="B155" s="333" t="s">
        <v>1</v>
      </c>
      <c r="C155" s="334">
        <v>0.28199999999999997</v>
      </c>
      <c r="D155" s="335">
        <v>0.80900000000000005</v>
      </c>
      <c r="E155" s="336" t="s">
        <v>98</v>
      </c>
      <c r="F155" s="324">
        <v>0.126</v>
      </c>
      <c r="H155" s="17"/>
      <c r="I155" s="17"/>
      <c r="J155" s="20"/>
      <c r="K155" s="17"/>
    </row>
    <row r="156" spans="1:11" ht="15" customHeight="1" x14ac:dyDescent="0.3">
      <c r="A156" s="327">
        <v>152</v>
      </c>
      <c r="B156" s="333" t="s">
        <v>1</v>
      </c>
      <c r="C156" s="334">
        <v>0.20100000000000001</v>
      </c>
      <c r="D156" s="335">
        <v>0.22800000000000001</v>
      </c>
      <c r="E156" s="336" t="s">
        <v>96</v>
      </c>
      <c r="F156" s="324">
        <v>0.49199999999999999</v>
      </c>
      <c r="H156" s="17"/>
      <c r="I156" s="17"/>
      <c r="J156" s="20"/>
      <c r="K156" s="17"/>
    </row>
    <row r="157" spans="1:11" ht="15" customHeight="1" x14ac:dyDescent="0.3">
      <c r="A157" s="327">
        <v>153</v>
      </c>
      <c r="B157" s="333" t="s">
        <v>1</v>
      </c>
      <c r="C157" s="334">
        <v>0.29399999999999998</v>
      </c>
      <c r="D157" s="335">
        <v>0.33400000000000002</v>
      </c>
      <c r="E157" s="336" t="s">
        <v>96</v>
      </c>
      <c r="F157" s="324">
        <v>0.48299999999999998</v>
      </c>
      <c r="H157" s="17"/>
      <c r="I157" s="17"/>
      <c r="J157" s="20"/>
      <c r="K157" s="17"/>
    </row>
    <row r="158" spans="1:11" ht="15" customHeight="1" x14ac:dyDescent="0.3">
      <c r="A158" s="327">
        <v>154</v>
      </c>
      <c r="B158" s="333" t="s">
        <v>0</v>
      </c>
      <c r="C158" s="334">
        <v>0.112</v>
      </c>
      <c r="D158" s="335">
        <v>0.23599999999999999</v>
      </c>
      <c r="E158" s="336" t="s">
        <v>97</v>
      </c>
      <c r="F158" s="324">
        <v>0.51300000000000001</v>
      </c>
      <c r="H158" s="17"/>
      <c r="I158" s="17"/>
      <c r="J158" s="20"/>
      <c r="K158" s="17"/>
    </row>
    <row r="159" spans="1:11" ht="15" customHeight="1" x14ac:dyDescent="0.3">
      <c r="A159" s="327">
        <v>155</v>
      </c>
      <c r="B159" s="333" t="s">
        <v>0</v>
      </c>
      <c r="C159" s="334">
        <v>7.4999999999999997E-2</v>
      </c>
      <c r="D159" s="335">
        <v>0.82599999999999996</v>
      </c>
      <c r="E159" s="336" t="s">
        <v>98</v>
      </c>
      <c r="F159" s="324">
        <v>7.1999999999999995E-2</v>
      </c>
      <c r="H159" s="17"/>
      <c r="I159" s="17"/>
      <c r="J159" s="20"/>
      <c r="K159" s="17"/>
    </row>
    <row r="160" spans="1:11" ht="15" customHeight="1" x14ac:dyDescent="0.3">
      <c r="A160" s="327">
        <v>156</v>
      </c>
      <c r="B160" s="333" t="s">
        <v>0</v>
      </c>
      <c r="C160" s="334">
        <v>0.192</v>
      </c>
      <c r="D160" s="335">
        <v>0.84</v>
      </c>
      <c r="E160" s="336" t="s">
        <v>96</v>
      </c>
      <c r="F160" s="324">
        <v>0.44800000000000001</v>
      </c>
      <c r="H160" s="17"/>
      <c r="I160" s="17"/>
      <c r="J160" s="20"/>
      <c r="K160" s="17"/>
    </row>
    <row r="161" spans="1:11" ht="15" customHeight="1" x14ac:dyDescent="0.3">
      <c r="A161" s="327">
        <v>157</v>
      </c>
      <c r="B161" s="333" t="s">
        <v>0</v>
      </c>
      <c r="C161" s="334">
        <v>0.23799999999999999</v>
      </c>
      <c r="D161" s="335">
        <v>0.17199999999999999</v>
      </c>
      <c r="E161" s="336" t="s">
        <v>97</v>
      </c>
      <c r="F161" s="324">
        <v>0.54600000000000004</v>
      </c>
      <c r="H161" s="17"/>
      <c r="I161" s="17"/>
      <c r="J161" s="20"/>
      <c r="K161" s="17"/>
    </row>
    <row r="162" spans="1:11" ht="15" customHeight="1" x14ac:dyDescent="0.3">
      <c r="A162" s="327">
        <v>158</v>
      </c>
      <c r="B162" s="333" t="s">
        <v>1</v>
      </c>
      <c r="C162" s="334">
        <v>8.7999999999999995E-2</v>
      </c>
      <c r="D162" s="335">
        <v>0.219</v>
      </c>
      <c r="E162" s="336" t="s">
        <v>97</v>
      </c>
      <c r="F162" s="324">
        <v>0.34200000000000003</v>
      </c>
      <c r="H162" s="17"/>
      <c r="I162" s="17"/>
      <c r="J162" s="20"/>
      <c r="K162" s="17"/>
    </row>
    <row r="163" spans="1:11" ht="15" customHeight="1" x14ac:dyDescent="0.3">
      <c r="A163" s="327">
        <v>159</v>
      </c>
      <c r="B163" s="333" t="s">
        <v>1</v>
      </c>
      <c r="C163" s="334">
        <v>0.28699999999999998</v>
      </c>
      <c r="D163" s="335">
        <v>0.504</v>
      </c>
      <c r="E163" s="336" t="s">
        <v>96</v>
      </c>
      <c r="F163" s="324">
        <v>0.29599999999999999</v>
      </c>
      <c r="H163" s="17"/>
      <c r="I163" s="17"/>
      <c r="J163" s="20"/>
      <c r="K163" s="17"/>
    </row>
    <row r="164" spans="1:11" ht="15" customHeight="1" x14ac:dyDescent="0.3">
      <c r="A164" s="327">
        <v>160</v>
      </c>
      <c r="B164" s="333" t="s">
        <v>1</v>
      </c>
      <c r="C164" s="334">
        <v>0.14299999999999999</v>
      </c>
      <c r="D164" s="335">
        <v>0.45200000000000001</v>
      </c>
      <c r="E164" s="336" t="s">
        <v>97</v>
      </c>
      <c r="F164" s="324">
        <v>0.14499999999999999</v>
      </c>
      <c r="H164" s="17"/>
      <c r="I164" s="17"/>
      <c r="J164" s="20"/>
      <c r="K164" s="17"/>
    </row>
    <row r="165" spans="1:11" ht="15" customHeight="1" x14ac:dyDescent="0.3">
      <c r="A165" s="327">
        <v>161</v>
      </c>
      <c r="B165" s="333" t="s">
        <v>0</v>
      </c>
      <c r="C165" s="334">
        <v>0.151</v>
      </c>
      <c r="D165" s="335">
        <v>8.2000000000000003E-2</v>
      </c>
      <c r="E165" s="336" t="s">
        <v>96</v>
      </c>
      <c r="F165" s="324">
        <v>0.73</v>
      </c>
      <c r="H165" s="17"/>
      <c r="I165" s="17"/>
      <c r="J165" s="20"/>
      <c r="K165" s="17"/>
    </row>
    <row r="166" spans="1:11" ht="15" customHeight="1" x14ac:dyDescent="0.3">
      <c r="A166" s="327">
        <v>162</v>
      </c>
      <c r="B166" s="333" t="s">
        <v>1</v>
      </c>
      <c r="C166" s="334">
        <v>0.16400000000000001</v>
      </c>
      <c r="D166" s="335">
        <v>0.19600000000000001</v>
      </c>
      <c r="E166" s="336" t="s">
        <v>97</v>
      </c>
      <c r="F166" s="324">
        <v>0.36899999999999999</v>
      </c>
      <c r="H166" s="17"/>
      <c r="I166" s="17"/>
      <c r="J166" s="20"/>
      <c r="K166" s="17"/>
    </row>
    <row r="167" spans="1:11" ht="15" customHeight="1" x14ac:dyDescent="0.3">
      <c r="A167" s="327">
        <v>163</v>
      </c>
      <c r="B167" s="333" t="s">
        <v>0</v>
      </c>
      <c r="C167" s="334">
        <v>0.18</v>
      </c>
      <c r="D167" s="335">
        <v>0.28499999999999998</v>
      </c>
      <c r="E167" s="336" t="s">
        <v>97</v>
      </c>
      <c r="F167" s="324">
        <v>0.39400000000000002</v>
      </c>
      <c r="H167" s="17"/>
      <c r="I167" s="17"/>
      <c r="J167" s="20"/>
      <c r="K167" s="17"/>
    </row>
    <row r="168" spans="1:11" ht="15" customHeight="1" x14ac:dyDescent="0.3">
      <c r="A168" s="327">
        <v>164</v>
      </c>
      <c r="B168" s="333" t="s">
        <v>1</v>
      </c>
      <c r="C168" s="334">
        <v>0.27200000000000002</v>
      </c>
      <c r="D168" s="335">
        <v>0.58199999999999996</v>
      </c>
      <c r="E168" s="336" t="s">
        <v>97</v>
      </c>
      <c r="F168" s="324">
        <v>0.17299999999999999</v>
      </c>
      <c r="H168" s="17"/>
      <c r="I168" s="17"/>
      <c r="J168" s="20"/>
      <c r="K168" s="17"/>
    </row>
    <row r="169" spans="1:11" ht="15" customHeight="1" x14ac:dyDescent="0.3">
      <c r="A169" s="327">
        <v>165</v>
      </c>
      <c r="B169" s="333" t="s">
        <v>1</v>
      </c>
      <c r="C169" s="334">
        <v>7.5999999999999998E-2</v>
      </c>
      <c r="D169" s="335">
        <v>0.42699999999999999</v>
      </c>
      <c r="E169" s="336" t="s">
        <v>96</v>
      </c>
      <c r="F169" s="324">
        <v>0.39800000000000002</v>
      </c>
      <c r="H169" s="17"/>
      <c r="I169" s="17"/>
      <c r="J169" s="20"/>
      <c r="K169" s="17"/>
    </row>
    <row r="170" spans="1:11" ht="15" customHeight="1" x14ac:dyDescent="0.3">
      <c r="A170" s="327">
        <v>166</v>
      </c>
      <c r="B170" s="333" t="s">
        <v>1</v>
      </c>
      <c r="C170" s="334">
        <v>0.311</v>
      </c>
      <c r="D170" s="335">
        <v>0.80100000000000005</v>
      </c>
      <c r="E170" s="336" t="s">
        <v>98</v>
      </c>
      <c r="F170" s="324">
        <v>5.7000000000000002E-2</v>
      </c>
      <c r="H170" s="17"/>
      <c r="I170" s="17"/>
      <c r="J170" s="20"/>
      <c r="K170" s="17"/>
    </row>
    <row r="171" spans="1:11" ht="15" customHeight="1" x14ac:dyDescent="0.3">
      <c r="A171" s="327">
        <v>167</v>
      </c>
      <c r="B171" s="333" t="s">
        <v>1</v>
      </c>
      <c r="C171" s="334">
        <v>8.8999999999999996E-2</v>
      </c>
      <c r="D171" s="335">
        <v>0.16800000000000001</v>
      </c>
      <c r="E171" s="336" t="s">
        <v>96</v>
      </c>
      <c r="F171" s="324">
        <v>0.56799999999999995</v>
      </c>
      <c r="H171" s="17"/>
      <c r="I171" s="17"/>
      <c r="J171" s="20"/>
      <c r="K171" s="17"/>
    </row>
    <row r="172" spans="1:11" ht="15" customHeight="1" x14ac:dyDescent="0.3">
      <c r="A172" s="327">
        <v>168</v>
      </c>
      <c r="B172" s="333" t="s">
        <v>1</v>
      </c>
      <c r="C172" s="334">
        <v>0.28199999999999997</v>
      </c>
      <c r="D172" s="335">
        <v>0.23</v>
      </c>
      <c r="E172" s="336" t="s">
        <v>96</v>
      </c>
      <c r="F172" s="324">
        <v>0.42</v>
      </c>
      <c r="H172" s="17"/>
      <c r="I172" s="17"/>
      <c r="J172" s="20"/>
      <c r="K172" s="17"/>
    </row>
    <row r="173" spans="1:11" ht="15" customHeight="1" x14ac:dyDescent="0.3">
      <c r="A173" s="327">
        <v>169</v>
      </c>
      <c r="B173" s="333" t="s">
        <v>0</v>
      </c>
      <c r="C173" s="334">
        <v>0.13600000000000001</v>
      </c>
      <c r="D173" s="335">
        <v>0.251</v>
      </c>
      <c r="E173" s="336" t="s">
        <v>96</v>
      </c>
      <c r="F173" s="324">
        <v>0.64500000000000002</v>
      </c>
      <c r="H173" s="17"/>
      <c r="I173" s="17"/>
      <c r="J173" s="20"/>
      <c r="K173" s="17"/>
    </row>
    <row r="174" spans="1:11" ht="15" customHeight="1" x14ac:dyDescent="0.3">
      <c r="A174" s="327">
        <v>170</v>
      </c>
      <c r="B174" s="333" t="s">
        <v>0</v>
      </c>
      <c r="C174" s="334">
        <v>7.0000000000000001E-3</v>
      </c>
      <c r="D174" s="335">
        <v>0.48</v>
      </c>
      <c r="E174" s="336" t="s">
        <v>97</v>
      </c>
      <c r="F174" s="324">
        <v>0.23699999999999999</v>
      </c>
      <c r="H174" s="17"/>
      <c r="I174" s="17"/>
      <c r="J174" s="20"/>
      <c r="K174" s="17"/>
    </row>
    <row r="175" spans="1:11" ht="15" customHeight="1" x14ac:dyDescent="0.3">
      <c r="A175" s="327">
        <v>171</v>
      </c>
      <c r="B175" s="333" t="s">
        <v>0</v>
      </c>
      <c r="C175" s="334">
        <v>0.21199999999999999</v>
      </c>
      <c r="D175" s="335">
        <v>2.9000000000000001E-2</v>
      </c>
      <c r="E175" s="336" t="s">
        <v>97</v>
      </c>
      <c r="F175" s="324">
        <v>0.65900000000000003</v>
      </c>
      <c r="H175" s="17"/>
      <c r="I175" s="17"/>
      <c r="J175" s="20"/>
      <c r="K175" s="17"/>
    </row>
    <row r="176" spans="1:11" ht="15" customHeight="1" x14ac:dyDescent="0.3">
      <c r="A176" s="327">
        <v>172</v>
      </c>
      <c r="B176" s="333" t="s">
        <v>0</v>
      </c>
      <c r="C176" s="334">
        <v>0.39600000000000002</v>
      </c>
      <c r="D176" s="335">
        <v>0.22</v>
      </c>
      <c r="E176" s="336" t="s">
        <v>96</v>
      </c>
      <c r="F176" s="324">
        <v>0.66800000000000004</v>
      </c>
      <c r="H176" s="17"/>
      <c r="I176" s="17"/>
      <c r="J176" s="20"/>
      <c r="K176" s="17"/>
    </row>
    <row r="177" spans="1:11" ht="15" customHeight="1" x14ac:dyDescent="0.3">
      <c r="A177" s="327">
        <v>173</v>
      </c>
      <c r="B177" s="333" t="s">
        <v>0</v>
      </c>
      <c r="C177" s="334">
        <v>0.123</v>
      </c>
      <c r="D177" s="335">
        <v>0.26100000000000001</v>
      </c>
      <c r="E177" s="336" t="s">
        <v>97</v>
      </c>
      <c r="F177" s="324">
        <v>0.439</v>
      </c>
      <c r="H177" s="17"/>
      <c r="I177" s="17"/>
      <c r="J177" s="20"/>
      <c r="K177" s="17"/>
    </row>
    <row r="178" spans="1:11" ht="15" customHeight="1" x14ac:dyDescent="0.3">
      <c r="A178" s="327">
        <v>174</v>
      </c>
      <c r="B178" s="333" t="s">
        <v>1</v>
      </c>
      <c r="C178" s="334">
        <v>0.214</v>
      </c>
      <c r="D178" s="335">
        <v>6.9000000000000006E-2</v>
      </c>
      <c r="E178" s="336" t="s">
        <v>96</v>
      </c>
      <c r="F178" s="324">
        <v>0.54400000000000004</v>
      </c>
      <c r="H178" s="17"/>
      <c r="I178" s="17"/>
      <c r="J178" s="20"/>
      <c r="K178" s="17"/>
    </row>
    <row r="179" spans="1:11" ht="15" customHeight="1" x14ac:dyDescent="0.3">
      <c r="A179" s="327">
        <v>175</v>
      </c>
      <c r="B179" s="333" t="s">
        <v>0</v>
      </c>
      <c r="C179" s="334">
        <v>0.20899999999999999</v>
      </c>
      <c r="D179" s="335">
        <v>0.56899999999999995</v>
      </c>
      <c r="E179" s="336" t="s">
        <v>97</v>
      </c>
      <c r="F179" s="324">
        <v>0.27200000000000002</v>
      </c>
      <c r="H179" s="17"/>
      <c r="I179" s="17"/>
      <c r="J179" s="20"/>
      <c r="K179" s="17"/>
    </row>
    <row r="180" spans="1:11" ht="15" customHeight="1" x14ac:dyDescent="0.3">
      <c r="A180" s="327">
        <v>176</v>
      </c>
      <c r="B180" s="333" t="s">
        <v>0</v>
      </c>
      <c r="C180" s="334">
        <v>0.53700000000000003</v>
      </c>
      <c r="D180" s="335">
        <v>0.53300000000000003</v>
      </c>
      <c r="E180" s="336" t="s">
        <v>96</v>
      </c>
      <c r="F180" s="324">
        <v>0.68100000000000005</v>
      </c>
      <c r="H180" s="17"/>
      <c r="I180" s="17"/>
      <c r="J180" s="20"/>
      <c r="K180" s="17"/>
    </row>
    <row r="181" spans="1:11" ht="15" customHeight="1" x14ac:dyDescent="0.3">
      <c r="A181" s="327">
        <v>177</v>
      </c>
      <c r="B181" s="333" t="s">
        <v>1</v>
      </c>
      <c r="C181" s="334">
        <v>0.54500000000000004</v>
      </c>
      <c r="D181" s="335">
        <v>0.73599999999999999</v>
      </c>
      <c r="E181" s="336" t="s">
        <v>97</v>
      </c>
      <c r="F181" s="324">
        <v>0.19800000000000001</v>
      </c>
      <c r="H181" s="17"/>
      <c r="I181" s="17"/>
      <c r="J181" s="20"/>
      <c r="K181" s="17"/>
    </row>
    <row r="182" spans="1:11" ht="15" customHeight="1" x14ac:dyDescent="0.3">
      <c r="A182" s="327">
        <v>178</v>
      </c>
      <c r="B182" s="333" t="s">
        <v>0</v>
      </c>
      <c r="C182" s="334">
        <v>0.22900000000000001</v>
      </c>
      <c r="D182" s="335">
        <v>0.437</v>
      </c>
      <c r="E182" s="336" t="s">
        <v>96</v>
      </c>
      <c r="F182" s="324">
        <v>0.53700000000000003</v>
      </c>
      <c r="H182" s="17"/>
      <c r="I182" s="17"/>
      <c r="J182" s="20"/>
      <c r="K182" s="17"/>
    </row>
    <row r="183" spans="1:11" ht="15" customHeight="1" x14ac:dyDescent="0.3">
      <c r="A183" s="327">
        <v>179</v>
      </c>
      <c r="B183" s="333" t="s">
        <v>1</v>
      </c>
      <c r="C183" s="334">
        <v>0.59199999999999997</v>
      </c>
      <c r="D183" s="335">
        <v>0.86</v>
      </c>
      <c r="E183" s="336" t="s">
        <v>98</v>
      </c>
      <c r="F183" s="324">
        <v>7.1999999999999995E-2</v>
      </c>
      <c r="H183" s="17"/>
      <c r="I183" s="17"/>
      <c r="J183" s="20"/>
      <c r="K183" s="17"/>
    </row>
    <row r="184" spans="1:11" ht="15" customHeight="1" x14ac:dyDescent="0.3">
      <c r="A184" s="327">
        <v>180</v>
      </c>
      <c r="B184" s="333" t="s">
        <v>0</v>
      </c>
      <c r="C184" s="334">
        <v>0.155</v>
      </c>
      <c r="D184" s="335">
        <v>0.129</v>
      </c>
      <c r="E184" s="336" t="s">
        <v>96</v>
      </c>
      <c r="F184" s="324">
        <v>0.435</v>
      </c>
      <c r="H184" s="17"/>
      <c r="I184" s="17"/>
      <c r="J184" s="20"/>
      <c r="K184" s="17"/>
    </row>
    <row r="185" spans="1:11" ht="15" customHeight="1" x14ac:dyDescent="0.3">
      <c r="A185" s="327">
        <v>181</v>
      </c>
      <c r="B185" s="333" t="s">
        <v>0</v>
      </c>
      <c r="C185" s="334">
        <v>7.3999999999999996E-2</v>
      </c>
      <c r="D185" s="335">
        <v>0.79</v>
      </c>
      <c r="E185" s="336" t="s">
        <v>96</v>
      </c>
      <c r="F185" s="324">
        <v>0.30299999999999999</v>
      </c>
      <c r="H185" s="17"/>
      <c r="I185" s="17"/>
      <c r="J185" s="20"/>
      <c r="K185" s="17"/>
    </row>
    <row r="186" spans="1:11" ht="15" customHeight="1" x14ac:dyDescent="0.3">
      <c r="A186" s="327">
        <v>182</v>
      </c>
      <c r="B186" s="333" t="s">
        <v>1</v>
      </c>
      <c r="C186" s="334">
        <v>0.18</v>
      </c>
      <c r="D186" s="335">
        <v>0.11700000000000001</v>
      </c>
      <c r="E186" s="336" t="s">
        <v>96</v>
      </c>
      <c r="F186" s="324">
        <v>0.70099999999999996</v>
      </c>
      <c r="H186" s="17"/>
      <c r="I186" s="17"/>
      <c r="J186" s="20"/>
      <c r="K186" s="17"/>
    </row>
    <row r="187" spans="1:11" ht="15" customHeight="1" x14ac:dyDescent="0.3">
      <c r="A187" s="327">
        <v>183</v>
      </c>
      <c r="B187" s="333" t="s">
        <v>1</v>
      </c>
      <c r="C187" s="334">
        <v>0.189</v>
      </c>
      <c r="D187" s="335">
        <v>0.749</v>
      </c>
      <c r="E187" s="336" t="s">
        <v>98</v>
      </c>
      <c r="F187" s="324">
        <v>0.10199999999999999</v>
      </c>
      <c r="H187" s="17"/>
      <c r="I187" s="17"/>
      <c r="J187" s="20"/>
      <c r="K187" s="17"/>
    </row>
    <row r="188" spans="1:11" ht="15" customHeight="1" x14ac:dyDescent="0.3">
      <c r="A188" s="327">
        <v>184</v>
      </c>
      <c r="B188" s="333" t="s">
        <v>1</v>
      </c>
      <c r="C188" s="334">
        <v>0.11</v>
      </c>
      <c r="D188" s="335">
        <v>0.58699999999999997</v>
      </c>
      <c r="E188" s="336" t="s">
        <v>98</v>
      </c>
      <c r="F188" s="324">
        <v>9.6000000000000002E-2</v>
      </c>
      <c r="H188" s="17"/>
      <c r="I188" s="17"/>
      <c r="J188" s="20"/>
      <c r="K188" s="17"/>
    </row>
    <row r="189" spans="1:11" ht="15" customHeight="1" x14ac:dyDescent="0.3">
      <c r="A189" s="327">
        <v>185</v>
      </c>
      <c r="B189" s="333" t="s">
        <v>1</v>
      </c>
      <c r="C189" s="334">
        <v>7.0999999999999994E-2</v>
      </c>
      <c r="D189" s="335">
        <v>0.54300000000000004</v>
      </c>
      <c r="E189" s="336" t="s">
        <v>96</v>
      </c>
      <c r="F189" s="324">
        <v>0.245</v>
      </c>
      <c r="H189" s="17"/>
      <c r="I189" s="17"/>
      <c r="J189" s="20"/>
      <c r="K189" s="17"/>
    </row>
    <row r="190" spans="1:11" ht="15" customHeight="1" x14ac:dyDescent="0.3">
      <c r="A190" s="327">
        <v>186</v>
      </c>
      <c r="B190" s="333" t="s">
        <v>1</v>
      </c>
      <c r="C190" s="334">
        <v>0.18099999999999999</v>
      </c>
      <c r="D190" s="335">
        <v>0.48</v>
      </c>
      <c r="E190" s="336" t="s">
        <v>97</v>
      </c>
      <c r="F190" s="324">
        <v>0.23200000000000001</v>
      </c>
      <c r="H190" s="17"/>
      <c r="I190" s="17"/>
      <c r="J190" s="20"/>
      <c r="K190" s="17"/>
    </row>
    <row r="191" spans="1:11" ht="15" customHeight="1" x14ac:dyDescent="0.3">
      <c r="A191" s="327">
        <v>187</v>
      </c>
      <c r="B191" s="333" t="s">
        <v>0</v>
      </c>
      <c r="C191" s="334">
        <v>0.16400000000000001</v>
      </c>
      <c r="D191" s="335">
        <v>0.14099999999999999</v>
      </c>
      <c r="E191" s="336" t="s">
        <v>98</v>
      </c>
      <c r="F191" s="324">
        <v>0.434</v>
      </c>
      <c r="H191" s="17"/>
      <c r="I191" s="17"/>
      <c r="J191" s="20"/>
      <c r="K191" s="17"/>
    </row>
    <row r="192" spans="1:11" ht="15" customHeight="1" x14ac:dyDescent="0.3">
      <c r="A192" s="327">
        <v>188</v>
      </c>
      <c r="B192" s="333" t="s">
        <v>0</v>
      </c>
      <c r="C192" s="334">
        <v>0.246</v>
      </c>
      <c r="D192" s="335">
        <v>0.36</v>
      </c>
      <c r="E192" s="336" t="s">
        <v>97</v>
      </c>
      <c r="F192" s="324">
        <v>0.36199999999999999</v>
      </c>
      <c r="H192" s="17"/>
      <c r="I192" s="17"/>
      <c r="J192" s="20"/>
      <c r="K192" s="17"/>
    </row>
    <row r="193" spans="1:11" ht="15" customHeight="1" x14ac:dyDescent="0.3">
      <c r="A193" s="327">
        <v>189</v>
      </c>
      <c r="B193" s="333" t="s">
        <v>1</v>
      </c>
      <c r="C193" s="334">
        <v>0.253</v>
      </c>
      <c r="D193" s="335">
        <v>0.56799999999999995</v>
      </c>
      <c r="E193" s="336" t="s">
        <v>97</v>
      </c>
      <c r="F193" s="324">
        <v>0.29599999999999999</v>
      </c>
      <c r="H193" s="17"/>
      <c r="I193" s="17"/>
      <c r="J193" s="20"/>
      <c r="K193" s="17"/>
    </row>
    <row r="194" spans="1:11" ht="15" customHeight="1" x14ac:dyDescent="0.3">
      <c r="A194" s="327">
        <v>190</v>
      </c>
      <c r="B194" s="333" t="s">
        <v>1</v>
      </c>
      <c r="C194" s="334">
        <v>0.215</v>
      </c>
      <c r="D194" s="335">
        <v>0.64900000000000002</v>
      </c>
      <c r="E194" s="336" t="s">
        <v>96</v>
      </c>
      <c r="F194" s="324">
        <v>0.34799999999999998</v>
      </c>
      <c r="H194" s="17"/>
      <c r="I194" s="17"/>
      <c r="J194" s="20"/>
      <c r="K194" s="17"/>
    </row>
    <row r="195" spans="1:11" ht="15" customHeight="1" x14ac:dyDescent="0.3">
      <c r="A195" s="327">
        <v>191</v>
      </c>
      <c r="B195" s="333" t="s">
        <v>1</v>
      </c>
      <c r="C195" s="334">
        <v>0.60199999999999998</v>
      </c>
      <c r="D195" s="335">
        <v>0.317</v>
      </c>
      <c r="E195" s="336" t="s">
        <v>96</v>
      </c>
      <c r="F195" s="324">
        <v>0.626</v>
      </c>
      <c r="H195" s="17"/>
      <c r="I195" s="17"/>
      <c r="J195" s="20"/>
      <c r="K195" s="17"/>
    </row>
    <row r="196" spans="1:11" ht="15" customHeight="1" x14ac:dyDescent="0.3">
      <c r="A196" s="327">
        <v>192</v>
      </c>
      <c r="B196" s="333" t="s">
        <v>1</v>
      </c>
      <c r="C196" s="334">
        <v>0.14099999999999999</v>
      </c>
      <c r="D196" s="335">
        <v>0.9</v>
      </c>
      <c r="E196" s="336" t="s">
        <v>98</v>
      </c>
      <c r="F196" s="324">
        <v>6.2E-2</v>
      </c>
      <c r="H196" s="17"/>
      <c r="I196" s="17"/>
      <c r="J196" s="20"/>
      <c r="K196" s="17"/>
    </row>
    <row r="197" spans="1:11" ht="15" customHeight="1" x14ac:dyDescent="0.3">
      <c r="A197" s="327">
        <v>193</v>
      </c>
      <c r="B197" s="333" t="s">
        <v>1</v>
      </c>
      <c r="C197" s="334">
        <v>0.55900000000000005</v>
      </c>
      <c r="D197" s="335">
        <v>0.27100000000000002</v>
      </c>
      <c r="E197" s="336" t="s">
        <v>98</v>
      </c>
      <c r="F197" s="324">
        <v>0.28100000000000003</v>
      </c>
      <c r="H197" s="17"/>
      <c r="I197" s="17"/>
      <c r="J197" s="20"/>
      <c r="K197" s="17"/>
    </row>
    <row r="198" spans="1:11" ht="15" customHeight="1" x14ac:dyDescent="0.3">
      <c r="A198" s="327">
        <v>194</v>
      </c>
      <c r="B198" s="333" t="s">
        <v>1</v>
      </c>
      <c r="C198" s="334">
        <v>0.2</v>
      </c>
      <c r="D198" s="335">
        <v>0.249</v>
      </c>
      <c r="E198" s="336" t="s">
        <v>97</v>
      </c>
      <c r="F198" s="324">
        <v>0.38300000000000001</v>
      </c>
      <c r="H198" s="17"/>
      <c r="I198" s="17"/>
      <c r="J198" s="20"/>
      <c r="K198" s="17"/>
    </row>
    <row r="199" spans="1:11" ht="15" customHeight="1" x14ac:dyDescent="0.3">
      <c r="A199" s="327">
        <v>195</v>
      </c>
      <c r="B199" s="333" t="s">
        <v>0</v>
      </c>
      <c r="C199" s="334">
        <v>0.23899999999999999</v>
      </c>
      <c r="D199" s="335">
        <v>0.78400000000000003</v>
      </c>
      <c r="E199" s="336" t="s">
        <v>96</v>
      </c>
      <c r="F199" s="324">
        <v>0.45800000000000002</v>
      </c>
      <c r="H199" s="17"/>
      <c r="I199" s="17"/>
      <c r="J199" s="20"/>
      <c r="K199" s="17"/>
    </row>
    <row r="200" spans="1:11" ht="15" customHeight="1" x14ac:dyDescent="0.3">
      <c r="A200" s="327">
        <v>196</v>
      </c>
      <c r="B200" s="333" t="s">
        <v>1</v>
      </c>
      <c r="C200" s="334">
        <v>0.32200000000000001</v>
      </c>
      <c r="D200" s="335">
        <v>0.13100000000000001</v>
      </c>
      <c r="E200" s="336" t="s">
        <v>96</v>
      </c>
      <c r="F200" s="324">
        <v>0.52800000000000002</v>
      </c>
      <c r="H200" s="17"/>
      <c r="I200" s="17"/>
      <c r="J200" s="20"/>
      <c r="K200" s="17"/>
    </row>
    <row r="201" spans="1:11" ht="15" customHeight="1" x14ac:dyDescent="0.3">
      <c r="A201" s="327">
        <v>197</v>
      </c>
      <c r="B201" s="333" t="s">
        <v>1</v>
      </c>
      <c r="C201" s="334">
        <v>4.9000000000000002E-2</v>
      </c>
      <c r="D201" s="335">
        <v>0.13</v>
      </c>
      <c r="E201" s="336" t="s">
        <v>97</v>
      </c>
      <c r="F201" s="324">
        <v>0.26200000000000001</v>
      </c>
      <c r="H201" s="17"/>
      <c r="I201" s="17"/>
      <c r="J201" s="20"/>
      <c r="K201" s="17"/>
    </row>
    <row r="202" spans="1:11" ht="15" customHeight="1" x14ac:dyDescent="0.3">
      <c r="A202" s="327">
        <v>198</v>
      </c>
      <c r="B202" s="333" t="s">
        <v>1</v>
      </c>
      <c r="C202" s="334">
        <v>0.161</v>
      </c>
      <c r="D202" s="335">
        <v>0.48</v>
      </c>
      <c r="E202" s="336" t="s">
        <v>98</v>
      </c>
      <c r="F202" s="324">
        <v>0.13400000000000001</v>
      </c>
      <c r="H202" s="17"/>
      <c r="I202" s="17"/>
      <c r="J202" s="20"/>
      <c r="K202" s="17"/>
    </row>
    <row r="203" spans="1:11" ht="15" customHeight="1" x14ac:dyDescent="0.3">
      <c r="A203" s="327">
        <v>199</v>
      </c>
      <c r="B203" s="333" t="s">
        <v>1</v>
      </c>
      <c r="C203" s="334">
        <v>6.2E-2</v>
      </c>
      <c r="D203" s="335">
        <v>0.79700000000000004</v>
      </c>
      <c r="E203" s="336" t="s">
        <v>98</v>
      </c>
      <c r="F203" s="324">
        <v>9.2999999999999999E-2</v>
      </c>
      <c r="H203" s="17"/>
      <c r="I203" s="17"/>
      <c r="J203" s="20"/>
      <c r="K203" s="17"/>
    </row>
    <row r="204" spans="1:11" ht="15" customHeight="1" thickBot="1" x14ac:dyDescent="0.35">
      <c r="A204" s="328">
        <v>200</v>
      </c>
      <c r="B204" s="337" t="s">
        <v>1</v>
      </c>
      <c r="C204" s="338">
        <v>9.9000000000000005E-2</v>
      </c>
      <c r="D204" s="339">
        <v>0.44900000000000001</v>
      </c>
      <c r="E204" s="340" t="s">
        <v>97</v>
      </c>
      <c r="F204" s="325">
        <v>0.14699999999999999</v>
      </c>
      <c r="H204" s="17"/>
      <c r="I204" s="17"/>
      <c r="J204" s="20"/>
      <c r="K204" s="17"/>
    </row>
  </sheetData>
  <sheetProtection formatCells="0" formatColumns="0" formatRows="0" insertColumns="0" insertRows="0" insertHyperlinks="0" deleteColumns="0" deleteRows="0"/>
  <protectedRanges>
    <protectedRange sqref="F4:F104" name="Range1_2"/>
  </protectedRanges>
  <mergeCells count="2">
    <mergeCell ref="A1:F1"/>
    <mergeCell ref="C2:F2"/>
  </mergeCells>
  <phoneticPr fontId="15" type="noConversion"/>
  <conditionalFormatting sqref="A5:F204">
    <cfRule type="expression" dxfId="0" priority="1">
      <formula>MOD(ROW(),2)=0</formula>
    </cfRule>
  </conditionalFormatting>
  <pageMargins left="0.7" right="0.7" top="0.75" bottom="0.75" header="0.3" footer="0.3"/>
  <pageSetup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E221B-5093-4653-A28F-C1069DE3BA6F}">
  <dimension ref="A1:H217"/>
  <sheetViews>
    <sheetView showGridLines="0" zoomScaleNormal="100" workbookViewId="0">
      <selection sqref="A1:F1"/>
    </sheetView>
  </sheetViews>
  <sheetFormatPr defaultRowHeight="14.4" x14ac:dyDescent="0.3"/>
  <cols>
    <col min="1" max="4" width="22.21875" customWidth="1"/>
    <col min="5" max="6" width="11.109375" customWidth="1"/>
    <col min="7" max="7" width="24.5546875" customWidth="1"/>
    <col min="8" max="8" width="27.44140625" customWidth="1"/>
    <col min="9" max="12" width="24.5546875" customWidth="1"/>
    <col min="13" max="13" width="8.88671875" customWidth="1"/>
  </cols>
  <sheetData>
    <row r="1" spans="1:8" s="283" customFormat="1" ht="42" customHeight="1" thickBot="1" x14ac:dyDescent="0.65">
      <c r="A1" s="411" t="s">
        <v>19</v>
      </c>
      <c r="B1" s="411"/>
      <c r="C1" s="411"/>
      <c r="D1" s="411"/>
      <c r="E1" s="411"/>
      <c r="F1" s="411"/>
    </row>
    <row r="2" spans="1:8" ht="75.599999999999994" customHeight="1" thickBot="1" x14ac:dyDescent="0.35">
      <c r="A2" s="162"/>
      <c r="B2" s="163"/>
      <c r="C2" s="409" t="s">
        <v>94</v>
      </c>
      <c r="D2" s="409"/>
      <c r="E2" s="409"/>
      <c r="F2" s="410"/>
    </row>
    <row r="3" spans="1:8" ht="24" customHeight="1" thickBot="1" x14ac:dyDescent="0.35">
      <c r="A3" s="160"/>
      <c r="B3" s="160"/>
      <c r="C3" s="161"/>
      <c r="D3" s="161"/>
      <c r="E3" s="161"/>
      <c r="F3" s="161"/>
    </row>
    <row r="4" spans="1:8" ht="39.450000000000003" customHeight="1" thickBot="1" x14ac:dyDescent="0.35">
      <c r="A4" s="387" t="s">
        <v>77</v>
      </c>
      <c r="B4" s="388"/>
      <c r="C4" s="388"/>
      <c r="D4" s="389"/>
      <c r="E4" s="161"/>
      <c r="F4" s="161"/>
    </row>
    <row r="5" spans="1:8" ht="36" customHeight="1" thickBot="1" x14ac:dyDescent="0.35">
      <c r="A5" s="296" t="str">
        <f>'Model Design Sheet'!C5</f>
        <v xml:space="preserve">Prior Domain Experience </v>
      </c>
      <c r="B5" s="296" t="str">
        <f>'Model Design Sheet'!D5</f>
        <v>Schedule Buffer %</v>
      </c>
      <c r="C5" s="296" t="str">
        <f>'Model Design Sheet'!E5</f>
        <v>Dependency Load on the Critical Path</v>
      </c>
      <c r="D5" s="297" t="str">
        <f>'Model Design Sheet'!F5</f>
        <v>Contract Type</v>
      </c>
    </row>
    <row r="6" spans="1:8" ht="36" customHeight="1" thickBot="1" x14ac:dyDescent="0.35">
      <c r="A6" s="169" t="str">
        <f>'Model Design Sheet'!C8</f>
        <v>Binary</v>
      </c>
      <c r="B6" s="170" t="str">
        <f>'Model Design Sheet'!D8</f>
        <v>Continuous</v>
      </c>
      <c r="C6" s="170" t="str">
        <f>'Model Design Sheet'!E8</f>
        <v>Continuous</v>
      </c>
      <c r="D6" s="170" t="str">
        <f>'Model Design Sheet'!F8</f>
        <v>Discrete</v>
      </c>
    </row>
    <row r="7" spans="1:8" ht="36" customHeight="1" x14ac:dyDescent="0.3">
      <c r="A7" s="180" t="str">
        <f>IF(ISBLANK('Model Design Sheet'!C10),"",'Model Design Sheet'!C10)</f>
        <v>Yes</v>
      </c>
      <c r="B7" s="181" t="str">
        <f>IF(ISBLANK('Model Design Sheet'!D10),"",'Model Design Sheet'!D10)</f>
        <v/>
      </c>
      <c r="C7" s="181" t="str">
        <f>IF(ISBLANK('Model Design Sheet'!E10),"",'Model Design Sheet'!E10)</f>
        <v/>
      </c>
      <c r="D7" s="181" t="str">
        <f>IF(ISBLANK('Model Design Sheet'!F10),"",'Model Design Sheet'!F10)</f>
        <v>Firm-Fixed-Price</v>
      </c>
    </row>
    <row r="8" spans="1:8" ht="36" customHeight="1" x14ac:dyDescent="0.3">
      <c r="A8" s="165" t="str">
        <f>IF(ISBLANK('Model Design Sheet'!C11),"",'Model Design Sheet'!C11)</f>
        <v>No</v>
      </c>
      <c r="B8" s="166" t="str">
        <f>IF(ISBLANK('Model Design Sheet'!D11),"",'Model Design Sheet'!D11)</f>
        <v/>
      </c>
      <c r="C8" s="166" t="str">
        <f>IF(ISBLANK('Model Design Sheet'!E11),"",'Model Design Sheet'!E11)</f>
        <v/>
      </c>
      <c r="D8" s="166" t="str">
        <f>IF(ISBLANK('Model Design Sheet'!F11),"",'Model Design Sheet'!F11)</f>
        <v>Time &amp; Materials</v>
      </c>
    </row>
    <row r="9" spans="1:8" ht="36" customHeight="1" thickBot="1" x14ac:dyDescent="0.35">
      <c r="A9" s="167" t="str">
        <f>IF(ISBLANK('Model Design Sheet'!C12),"",'Model Design Sheet'!C12)</f>
        <v/>
      </c>
      <c r="B9" s="168" t="str">
        <f>IF(ISBLANK('Model Design Sheet'!D12),"",'Model Design Sheet'!D12)</f>
        <v/>
      </c>
      <c r="C9" s="168" t="str">
        <f>IF(ISBLANK('Model Design Sheet'!E12),"",'Model Design Sheet'!E12)</f>
        <v/>
      </c>
      <c r="D9" s="168" t="str">
        <f>IF(ISBLANK('Model Design Sheet'!F12),"",'Model Design Sheet'!F12)</f>
        <v>Cost-Plus</v>
      </c>
    </row>
    <row r="10" spans="1:8" ht="23.4" customHeight="1" thickBot="1" x14ac:dyDescent="0.35"/>
    <row r="11" spans="1:8" ht="36" customHeight="1" thickBot="1" x14ac:dyDescent="0.35">
      <c r="A11" s="406" t="s">
        <v>18</v>
      </c>
      <c r="B11" s="407"/>
      <c r="C11" s="407"/>
      <c r="D11" s="408"/>
    </row>
    <row r="12" spans="1:8" ht="36" customHeight="1" x14ac:dyDescent="0.3">
      <c r="A12" s="171" t="str">
        <f>IFERROR(AVERAGEIF(A$18:A$217,A7,$F$18:$F$217),"")</f>
        <v/>
      </c>
      <c r="B12" s="172" t="str">
        <f t="shared" ref="A12:D14" si="0">IFERROR(AVERAGEIF(B$18:B$217,B7,$F$18:$F$217),"")</f>
        <v/>
      </c>
      <c r="C12" s="172" t="str">
        <f t="shared" si="0"/>
        <v/>
      </c>
      <c r="D12" s="173">
        <f>IFERROR(AVERAGEIF(D$18:D$217,D7,$F$18:$F$217),"")</f>
        <v>0.51645555555555545</v>
      </c>
    </row>
    <row r="13" spans="1:8" ht="36" customHeight="1" x14ac:dyDescent="0.3">
      <c r="A13" s="174" t="str">
        <f t="shared" si="0"/>
        <v/>
      </c>
      <c r="B13" s="175" t="str">
        <f t="shared" si="0"/>
        <v/>
      </c>
      <c r="C13" s="175" t="str">
        <f t="shared" si="0"/>
        <v/>
      </c>
      <c r="D13" s="176">
        <f t="shared" si="0"/>
        <v>0.33986764705882339</v>
      </c>
    </row>
    <row r="14" spans="1:8" ht="36" customHeight="1" thickBot="1" x14ac:dyDescent="0.35">
      <c r="A14" s="177" t="str">
        <f t="shared" si="0"/>
        <v/>
      </c>
      <c r="B14" s="178" t="str">
        <f t="shared" si="0"/>
        <v/>
      </c>
      <c r="C14" s="178" t="str">
        <f t="shared" si="0"/>
        <v/>
      </c>
      <c r="D14" s="179">
        <f t="shared" si="0"/>
        <v>0.15271428571428575</v>
      </c>
    </row>
    <row r="15" spans="1:8" ht="24" customHeight="1" thickBot="1" x14ac:dyDescent="0.35"/>
    <row r="16" spans="1:8" s="148" customFormat="1" ht="30" customHeight="1" x14ac:dyDescent="0.3">
      <c r="A16" s="403" t="s">
        <v>78</v>
      </c>
      <c r="B16" s="404"/>
      <c r="C16" s="404"/>
      <c r="D16" s="404"/>
      <c r="E16" s="404"/>
      <c r="F16" s="405"/>
      <c r="H16"/>
    </row>
    <row r="17" spans="1:8" s="182" customFormat="1" ht="30" customHeight="1" thickBot="1" x14ac:dyDescent="0.35">
      <c r="A17" s="183" t="s">
        <v>10</v>
      </c>
      <c r="B17" s="184" t="s">
        <v>11</v>
      </c>
      <c r="C17" s="184" t="s">
        <v>12</v>
      </c>
      <c r="D17" s="184" t="s">
        <v>13</v>
      </c>
      <c r="E17" s="201" t="s">
        <v>14</v>
      </c>
      <c r="F17" s="185" t="s">
        <v>16</v>
      </c>
      <c r="H17"/>
    </row>
    <row r="18" spans="1:8" s="148" customFormat="1" ht="27.6" customHeight="1" x14ac:dyDescent="0.3">
      <c r="A18" s="194">
        <f>IF(A$6="Binary",IF('Responses'!B5=A$7,1,0),'Responses'!B5)</f>
        <v>1</v>
      </c>
      <c r="B18" s="195">
        <f>IF(B$6="Binary",IF('Responses'!C5=B$7,1,0),'Responses'!C5)</f>
        <v>0.29799999999999999</v>
      </c>
      <c r="C18" s="196">
        <f>IF(C$6="Binary",IF('Responses'!D5=C$7,1,0),'Responses'!D5)</f>
        <v>0.438</v>
      </c>
      <c r="D18" s="197" t="str">
        <f>IF(D$6="Binary",IF('Responses'!E5=D$7,1,0),'Responses'!E5)</f>
        <v>Firm-Fixed-Price</v>
      </c>
      <c r="E18" s="198">
        <v>1</v>
      </c>
      <c r="F18" s="199">
        <f>'Responses'!F5</f>
        <v>0.72499999999999998</v>
      </c>
      <c r="H18"/>
    </row>
    <row r="19" spans="1:8" s="148" customFormat="1" ht="15.6" x14ac:dyDescent="0.3">
      <c r="A19" s="186">
        <f>IF(A$6="Binary",IF('Responses'!B6=A$7,1,0),'Responses'!B6)</f>
        <v>1</v>
      </c>
      <c r="B19" s="120">
        <f>IF(B$6="Binary",IF('Responses'!C6=B$7,1,0),'Responses'!C6)</f>
        <v>0.14899999999999999</v>
      </c>
      <c r="C19" s="121">
        <f>IF(C$6="Binary",IF('Responses'!D6=C$7,1,0),'Responses'!D6)</f>
        <v>0.56299999999999994</v>
      </c>
      <c r="D19" s="122" t="str">
        <f>IF(D$6="Binary",IF('Responses'!E6=D$7,1,0),'Responses'!E6)</f>
        <v>Cost-Plus</v>
      </c>
      <c r="E19" s="193">
        <v>2</v>
      </c>
      <c r="F19" s="187">
        <f>'Responses'!F6</f>
        <v>0.214</v>
      </c>
    </row>
    <row r="20" spans="1:8" s="148" customFormat="1" ht="15.6" x14ac:dyDescent="0.3">
      <c r="A20" s="186">
        <f>IF(A$6="Binary",IF('Responses'!B7=A$7,1,0),'Responses'!B7)</f>
        <v>1</v>
      </c>
      <c r="B20" s="120">
        <f>IF(B$6="Binary",IF('Responses'!C7=B$7,1,0),'Responses'!C7)</f>
        <v>4.9000000000000002E-2</v>
      </c>
      <c r="C20" s="121">
        <f>IF(C$6="Binary",IF('Responses'!D7=C$7,1,0),'Responses'!D7)</f>
        <v>0.23300000000000001</v>
      </c>
      <c r="D20" s="122" t="str">
        <f>IF(D$6="Binary",IF('Responses'!E7=D$7,1,0),'Responses'!E7)</f>
        <v>Time &amp; Materials</v>
      </c>
      <c r="E20" s="193">
        <v>3</v>
      </c>
      <c r="F20" s="187">
        <f>'Responses'!F7</f>
        <v>0.38300000000000001</v>
      </c>
    </row>
    <row r="21" spans="1:8" s="148" customFormat="1" ht="15.6" x14ac:dyDescent="0.3">
      <c r="A21" s="186">
        <f>IF(A$6="Binary",IF('Responses'!B8=A$7,1,0),'Responses'!B8)</f>
        <v>0</v>
      </c>
      <c r="B21" s="120">
        <f>IF(B$6="Binary",IF('Responses'!C8=B$7,1,0),'Responses'!C8)</f>
        <v>0.2</v>
      </c>
      <c r="C21" s="121">
        <f>IF(C$6="Binary",IF('Responses'!D8=C$7,1,0),'Responses'!D8)</f>
        <v>0.45300000000000001</v>
      </c>
      <c r="D21" s="122" t="str">
        <f>IF(D$6="Binary",IF('Responses'!E8=D$7,1,0),'Responses'!E8)</f>
        <v>Time &amp; Materials</v>
      </c>
      <c r="E21" s="193">
        <v>4</v>
      </c>
      <c r="F21" s="187">
        <f>'Responses'!F8</f>
        <v>0.26500000000000001</v>
      </c>
    </row>
    <row r="22" spans="1:8" s="148" customFormat="1" ht="15.6" x14ac:dyDescent="0.3">
      <c r="A22" s="186">
        <f>IF(A$6="Binary",IF('Responses'!B9=A$7,1,0),'Responses'!B9)</f>
        <v>1</v>
      </c>
      <c r="B22" s="120">
        <f>IF(B$6="Binary",IF('Responses'!C9=B$7,1,0),'Responses'!C9)</f>
        <v>0.26</v>
      </c>
      <c r="C22" s="121">
        <f>IF(C$6="Binary",IF('Responses'!D9=C$7,1,0),'Responses'!D9)</f>
        <v>0.23699999999999999</v>
      </c>
      <c r="D22" s="122" t="str">
        <f>IF(D$6="Binary",IF('Responses'!E9=D$7,1,0),'Responses'!E9)</f>
        <v>Firm-Fixed-Price</v>
      </c>
      <c r="E22" s="193">
        <v>5</v>
      </c>
      <c r="F22" s="187">
        <f>'Responses'!F9</f>
        <v>0.628</v>
      </c>
    </row>
    <row r="23" spans="1:8" s="148" customFormat="1" ht="15.6" x14ac:dyDescent="0.3">
      <c r="A23" s="186">
        <f>IF(A$6="Binary",IF('Responses'!B10=A$7,1,0),'Responses'!B10)</f>
        <v>1</v>
      </c>
      <c r="B23" s="120">
        <f>IF(B$6="Binary",IF('Responses'!C10=B$7,1,0),'Responses'!C10)</f>
        <v>0.16900000000000001</v>
      </c>
      <c r="C23" s="121">
        <f>IF(C$6="Binary",IF('Responses'!D10=C$7,1,0),'Responses'!D10)</f>
        <v>0.17299999999999999</v>
      </c>
      <c r="D23" s="122" t="str">
        <f>IF(D$6="Binary",IF('Responses'!E10=D$7,1,0),'Responses'!E10)</f>
        <v>Firm-Fixed-Price</v>
      </c>
      <c r="E23" s="193">
        <v>6</v>
      </c>
      <c r="F23" s="187">
        <f>'Responses'!F10</f>
        <v>0.69</v>
      </c>
    </row>
    <row r="24" spans="1:8" s="148" customFormat="1" ht="15.6" x14ac:dyDescent="0.3">
      <c r="A24" s="186">
        <f>IF(A$6="Binary",IF('Responses'!B11=A$7,1,0),'Responses'!B11)</f>
        <v>1</v>
      </c>
      <c r="B24" s="120">
        <f>IF(B$6="Binary",IF('Responses'!C11=B$7,1,0),'Responses'!C11)</f>
        <v>0.15</v>
      </c>
      <c r="C24" s="121">
        <f>IF(C$6="Binary",IF('Responses'!D11=C$7,1,0),'Responses'!D11)</f>
        <v>0.13100000000000001</v>
      </c>
      <c r="D24" s="122" t="str">
        <f>IF(D$6="Binary",IF('Responses'!E11=D$7,1,0),'Responses'!E11)</f>
        <v>Firm-Fixed-Price</v>
      </c>
      <c r="E24" s="193">
        <v>7</v>
      </c>
      <c r="F24" s="187">
        <f>'Responses'!F11</f>
        <v>0.62</v>
      </c>
    </row>
    <row r="25" spans="1:8" s="148" customFormat="1" ht="15.6" x14ac:dyDescent="0.3">
      <c r="A25" s="186">
        <f>IF(A$6="Binary",IF('Responses'!B12=A$7,1,0),'Responses'!B12)</f>
        <v>0</v>
      </c>
      <c r="B25" s="120">
        <f>IF(B$6="Binary",IF('Responses'!C12=B$7,1,0),'Responses'!C12)</f>
        <v>0.245</v>
      </c>
      <c r="C25" s="121">
        <f>IF(C$6="Binary",IF('Responses'!D12=C$7,1,0),'Responses'!D12)</f>
        <v>0.57799999999999996</v>
      </c>
      <c r="D25" s="122" t="str">
        <f>IF(D$6="Binary",IF('Responses'!E12=D$7,1,0),'Responses'!E12)</f>
        <v>Cost-Plus</v>
      </c>
      <c r="E25" s="193">
        <v>8</v>
      </c>
      <c r="F25" s="187">
        <f>'Responses'!F12</f>
        <v>0.13500000000000001</v>
      </c>
    </row>
    <row r="26" spans="1:8" s="148" customFormat="1" ht="26.4" customHeight="1" x14ac:dyDescent="0.3">
      <c r="A26" s="186">
        <f>IF(A$6="Binary",IF('Responses'!B13=A$7,1,0),'Responses'!B13)</f>
        <v>1</v>
      </c>
      <c r="B26" s="120">
        <f>IF(B$6="Binary",IF('Responses'!C13=B$7,1,0),'Responses'!C13)</f>
        <v>0.13900000000000001</v>
      </c>
      <c r="C26" s="121">
        <f>IF(C$6="Binary",IF('Responses'!D13=C$7,1,0),'Responses'!D13)</f>
        <v>0.66100000000000003</v>
      </c>
      <c r="D26" s="122" t="str">
        <f>IF(D$6="Binary",IF('Responses'!E13=D$7,1,0),'Responses'!E13)</f>
        <v>Time &amp; Materials</v>
      </c>
      <c r="E26" s="193">
        <v>9</v>
      </c>
      <c r="F26" s="187">
        <f>'Responses'!F13</f>
        <v>0.27600000000000002</v>
      </c>
    </row>
    <row r="27" spans="1:8" s="148" customFormat="1" ht="15.6" x14ac:dyDescent="0.3">
      <c r="A27" s="186">
        <f>IF(A$6="Binary",IF('Responses'!B14=A$7,1,0),'Responses'!B14)</f>
        <v>1</v>
      </c>
      <c r="B27" s="120">
        <f>IF(B$6="Binary",IF('Responses'!C14=B$7,1,0),'Responses'!C14)</f>
        <v>0.161</v>
      </c>
      <c r="C27" s="121">
        <f>IF(C$6="Binary",IF('Responses'!D14=C$7,1,0),'Responses'!D14)</f>
        <v>0.44600000000000001</v>
      </c>
      <c r="D27" s="122" t="str">
        <f>IF(D$6="Binary",IF('Responses'!E14=D$7,1,0),'Responses'!E14)</f>
        <v>Time &amp; Materials</v>
      </c>
      <c r="E27" s="193">
        <v>10</v>
      </c>
      <c r="F27" s="187">
        <f>'Responses'!F14</f>
        <v>0.47899999999999998</v>
      </c>
    </row>
    <row r="28" spans="1:8" s="148" customFormat="1" ht="15.6" x14ac:dyDescent="0.3">
      <c r="A28" s="186">
        <f>IF(A$6="Binary",IF('Responses'!B15=A$7,1,0),'Responses'!B15)</f>
        <v>1</v>
      </c>
      <c r="B28" s="120">
        <f>IF(B$6="Binary",IF('Responses'!C15=B$7,1,0),'Responses'!C15)</f>
        <v>0.29199999999999998</v>
      </c>
      <c r="C28" s="121">
        <f>IF(C$6="Binary",IF('Responses'!D15=C$7,1,0),'Responses'!D15)</f>
        <v>0.52</v>
      </c>
      <c r="D28" s="122" t="str">
        <f>IF(D$6="Binary",IF('Responses'!E15=D$7,1,0),'Responses'!E15)</f>
        <v>Firm-Fixed-Price</v>
      </c>
      <c r="E28" s="193">
        <v>11</v>
      </c>
      <c r="F28" s="187">
        <f>'Responses'!F15</f>
        <v>0.54200000000000004</v>
      </c>
    </row>
    <row r="29" spans="1:8" s="148" customFormat="1" ht="15.6" x14ac:dyDescent="0.3">
      <c r="A29" s="186">
        <f>IF(A$6="Binary",IF('Responses'!B16=A$7,1,0),'Responses'!B16)</f>
        <v>0</v>
      </c>
      <c r="B29" s="120">
        <f>IF(B$6="Binary",IF('Responses'!C16=B$7,1,0),'Responses'!C16)</f>
        <v>6.5000000000000002E-2</v>
      </c>
      <c r="C29" s="121">
        <f>IF(C$6="Binary",IF('Responses'!D16=C$7,1,0),'Responses'!D16)</f>
        <v>0.54600000000000004</v>
      </c>
      <c r="D29" s="122" t="str">
        <f>IF(D$6="Binary",IF('Responses'!E16=D$7,1,0),'Responses'!E16)</f>
        <v>Cost-Plus</v>
      </c>
      <c r="E29" s="193">
        <v>12</v>
      </c>
      <c r="F29" s="187">
        <f>'Responses'!F16</f>
        <v>5.2999999999999999E-2</v>
      </c>
    </row>
    <row r="30" spans="1:8" s="148" customFormat="1" ht="15.6" x14ac:dyDescent="0.3">
      <c r="A30" s="186">
        <f>IF(A$6="Binary",IF('Responses'!B17=A$7,1,0),'Responses'!B17)</f>
        <v>0</v>
      </c>
      <c r="B30" s="120">
        <f>IF(B$6="Binary",IF('Responses'!C17=B$7,1,0),'Responses'!C17)</f>
        <v>0.151</v>
      </c>
      <c r="C30" s="121">
        <f>IF(C$6="Binary",IF('Responses'!D17=C$7,1,0),'Responses'!D17)</f>
        <v>0.44900000000000001</v>
      </c>
      <c r="D30" s="122" t="str">
        <f>IF(D$6="Binary",IF('Responses'!E17=D$7,1,0),'Responses'!E17)</f>
        <v>Cost-Plus</v>
      </c>
      <c r="E30" s="193">
        <v>13</v>
      </c>
      <c r="F30" s="187">
        <f>'Responses'!F17</f>
        <v>0.19600000000000001</v>
      </c>
    </row>
    <row r="31" spans="1:8" s="148" customFormat="1" ht="15.6" x14ac:dyDescent="0.3">
      <c r="A31" s="186">
        <f>IF(A$6="Binary",IF('Responses'!B18=A$7,1,0),'Responses'!B18)</f>
        <v>1</v>
      </c>
      <c r="B31" s="120">
        <f>IF(B$6="Binary",IF('Responses'!C18=B$7,1,0),'Responses'!C18)</f>
        <v>0.32800000000000001</v>
      </c>
      <c r="C31" s="121">
        <f>IF(C$6="Binary",IF('Responses'!D18=C$7,1,0),'Responses'!D18)</f>
        <v>0.54</v>
      </c>
      <c r="D31" s="122" t="str">
        <f>IF(D$6="Binary",IF('Responses'!E18=D$7,1,0),'Responses'!E18)</f>
        <v>Firm-Fixed-Price</v>
      </c>
      <c r="E31" s="193">
        <v>14</v>
      </c>
      <c r="F31" s="187">
        <f>'Responses'!F18</f>
        <v>0.47299999999999998</v>
      </c>
    </row>
    <row r="32" spans="1:8" s="148" customFormat="1" ht="15.6" x14ac:dyDescent="0.3">
      <c r="A32" s="186">
        <f>IF(A$6="Binary",IF('Responses'!B19=A$7,1,0),'Responses'!B19)</f>
        <v>0</v>
      </c>
      <c r="B32" s="120">
        <f>IF(B$6="Binary",IF('Responses'!C19=B$7,1,0),'Responses'!C19)</f>
        <v>0.25800000000000001</v>
      </c>
      <c r="C32" s="121">
        <f>IF(C$6="Binary",IF('Responses'!D19=C$7,1,0),'Responses'!D19)</f>
        <v>0.109</v>
      </c>
      <c r="D32" s="122" t="str">
        <f>IF(D$6="Binary",IF('Responses'!E19=D$7,1,0),'Responses'!E19)</f>
        <v>Firm-Fixed-Price</v>
      </c>
      <c r="E32" s="193">
        <v>15</v>
      </c>
      <c r="F32" s="187">
        <f>'Responses'!F19</f>
        <v>0.48499999999999999</v>
      </c>
    </row>
    <row r="33" spans="1:6" s="148" customFormat="1" ht="15.6" x14ac:dyDescent="0.3">
      <c r="A33" s="186">
        <f>IF(A$6="Binary",IF('Responses'!B20=A$7,1,0),'Responses'!B20)</f>
        <v>1</v>
      </c>
      <c r="B33" s="120">
        <f>IF(B$6="Binary",IF('Responses'!C20=B$7,1,0),'Responses'!C20)</f>
        <v>0.13800000000000001</v>
      </c>
      <c r="C33" s="121">
        <f>IF(C$6="Binary",IF('Responses'!D20=C$7,1,0),'Responses'!D20)</f>
        <v>0.67</v>
      </c>
      <c r="D33" s="122" t="str">
        <f>IF(D$6="Binary",IF('Responses'!E20=D$7,1,0),'Responses'!E20)</f>
        <v>Firm-Fixed-Price</v>
      </c>
      <c r="E33" s="193">
        <v>16</v>
      </c>
      <c r="F33" s="187">
        <f>'Responses'!F20</f>
        <v>0.35699999999999998</v>
      </c>
    </row>
    <row r="34" spans="1:6" s="148" customFormat="1" ht="15.6" x14ac:dyDescent="0.3">
      <c r="A34" s="186">
        <f>IF(A$6="Binary",IF('Responses'!B21=A$7,1,0),'Responses'!B21)</f>
        <v>1</v>
      </c>
      <c r="B34" s="120">
        <f>IF(B$6="Binary",IF('Responses'!C21=B$7,1,0),'Responses'!C21)</f>
        <v>5.8000000000000003E-2</v>
      </c>
      <c r="C34" s="121">
        <f>IF(C$6="Binary",IF('Responses'!D21=C$7,1,0),'Responses'!D21)</f>
        <v>0.39300000000000002</v>
      </c>
      <c r="D34" s="122" t="str">
        <f>IF(D$6="Binary",IF('Responses'!E21=D$7,1,0),'Responses'!E21)</f>
        <v>Firm-Fixed-Price</v>
      </c>
      <c r="E34" s="193">
        <v>17</v>
      </c>
      <c r="F34" s="187">
        <f>'Responses'!F21</f>
        <v>0.59199999999999997</v>
      </c>
    </row>
    <row r="35" spans="1:6" s="148" customFormat="1" ht="15.6" x14ac:dyDescent="0.3">
      <c r="A35" s="186">
        <f>IF(A$6="Binary",IF('Responses'!B22=A$7,1,0),'Responses'!B22)</f>
        <v>0</v>
      </c>
      <c r="B35" s="120">
        <f>IF(B$6="Binary",IF('Responses'!C22=B$7,1,0),'Responses'!C22)</f>
        <v>3.5999999999999997E-2</v>
      </c>
      <c r="C35" s="121">
        <f>IF(C$6="Binary",IF('Responses'!D22=C$7,1,0),'Responses'!D22)</f>
        <v>0.33500000000000002</v>
      </c>
      <c r="D35" s="122" t="str">
        <f>IF(D$6="Binary",IF('Responses'!E22=D$7,1,0),'Responses'!E22)</f>
        <v>Time &amp; Materials</v>
      </c>
      <c r="E35" s="193">
        <v>18</v>
      </c>
      <c r="F35" s="187">
        <f>'Responses'!F22</f>
        <v>0.115</v>
      </c>
    </row>
    <row r="36" spans="1:6" s="148" customFormat="1" ht="15.6" x14ac:dyDescent="0.3">
      <c r="A36" s="186">
        <f>IF(A$6="Binary",IF('Responses'!B23=A$7,1,0),'Responses'!B23)</f>
        <v>0</v>
      </c>
      <c r="B36" s="120">
        <f>IF(B$6="Binary",IF('Responses'!C23=B$7,1,0),'Responses'!C23)</f>
        <v>0.50800000000000001</v>
      </c>
      <c r="C36" s="121">
        <f>IF(C$6="Binary",IF('Responses'!D23=C$7,1,0),'Responses'!D23)</f>
        <v>0.48599999999999999</v>
      </c>
      <c r="D36" s="122" t="str">
        <f>IF(D$6="Binary",IF('Responses'!E23=D$7,1,0),'Responses'!E23)</f>
        <v>Time &amp; Materials</v>
      </c>
      <c r="E36" s="193">
        <v>19</v>
      </c>
      <c r="F36" s="187">
        <f>'Responses'!F23</f>
        <v>0.58399999999999996</v>
      </c>
    </row>
    <row r="37" spans="1:6" s="148" customFormat="1" ht="15.6" x14ac:dyDescent="0.3">
      <c r="A37" s="186">
        <f>IF(A$6="Binary",IF('Responses'!B24=A$7,1,0),'Responses'!B24)</f>
        <v>0</v>
      </c>
      <c r="B37" s="120">
        <f>IF(B$6="Binary",IF('Responses'!C24=B$7,1,0),'Responses'!C24)</f>
        <v>0.32400000000000001</v>
      </c>
      <c r="C37" s="121">
        <f>IF(C$6="Binary",IF('Responses'!D24=C$7,1,0),'Responses'!D24)</f>
        <v>0.28499999999999998</v>
      </c>
      <c r="D37" s="122" t="str">
        <f>IF(D$6="Binary",IF('Responses'!E24=D$7,1,0),'Responses'!E24)</f>
        <v>Firm-Fixed-Price</v>
      </c>
      <c r="E37" s="193">
        <v>20</v>
      </c>
      <c r="F37" s="187">
        <f>'Responses'!F24</f>
        <v>0.58199999999999996</v>
      </c>
    </row>
    <row r="38" spans="1:6" s="148" customFormat="1" ht="15.6" x14ac:dyDescent="0.3">
      <c r="A38" s="186">
        <f>IF(A$6="Binary",IF('Responses'!B25=A$7,1,0),'Responses'!B25)</f>
        <v>0</v>
      </c>
      <c r="B38" s="120">
        <f>IF(B$6="Binary",IF('Responses'!C25=B$7,1,0),'Responses'!C25)</f>
        <v>0.218</v>
      </c>
      <c r="C38" s="121">
        <f>IF(C$6="Binary",IF('Responses'!D25=C$7,1,0),'Responses'!D25)</f>
        <v>0.27300000000000002</v>
      </c>
      <c r="D38" s="122" t="str">
        <f>IF(D$6="Binary",IF('Responses'!E25=D$7,1,0),'Responses'!E25)</f>
        <v>Time &amp; Materials</v>
      </c>
      <c r="E38" s="193">
        <v>21</v>
      </c>
      <c r="F38" s="187">
        <f>'Responses'!F25</f>
        <v>0.34399999999999997</v>
      </c>
    </row>
    <row r="39" spans="1:6" s="148" customFormat="1" ht="25.95" customHeight="1" x14ac:dyDescent="0.3">
      <c r="A39" s="186">
        <f>IF(A$6="Binary",IF('Responses'!B26=A$7,1,0),'Responses'!B26)</f>
        <v>1</v>
      </c>
      <c r="B39" s="120">
        <f>IF(B$6="Binary",IF('Responses'!C26=B$7,1,0),'Responses'!C26)</f>
        <v>0.10199999999999999</v>
      </c>
      <c r="C39" s="121">
        <f>IF(C$6="Binary",IF('Responses'!D26=C$7,1,0),'Responses'!D26)</f>
        <v>0.38200000000000001</v>
      </c>
      <c r="D39" s="122" t="str">
        <f>IF(D$6="Binary",IF('Responses'!E26=D$7,1,0),'Responses'!E26)</f>
        <v>Firm-Fixed-Price</v>
      </c>
      <c r="E39" s="193">
        <v>22</v>
      </c>
      <c r="F39" s="187">
        <f>'Responses'!F26</f>
        <v>0.50700000000000001</v>
      </c>
    </row>
    <row r="40" spans="1:6" s="148" customFormat="1" ht="15.6" x14ac:dyDescent="0.3">
      <c r="A40" s="186">
        <f>IF(A$6="Binary",IF('Responses'!B27=A$7,1,0),'Responses'!B27)</f>
        <v>1</v>
      </c>
      <c r="B40" s="120">
        <f>IF(B$6="Binary",IF('Responses'!C27=B$7,1,0),'Responses'!C27)</f>
        <v>0.29199999999999998</v>
      </c>
      <c r="C40" s="121">
        <f>IF(C$6="Binary",IF('Responses'!D27=C$7,1,0),'Responses'!D27)</f>
        <v>0.28100000000000003</v>
      </c>
      <c r="D40" s="122" t="str">
        <f>IF(D$6="Binary",IF('Responses'!E27=D$7,1,0),'Responses'!E27)</f>
        <v>Firm-Fixed-Price</v>
      </c>
      <c r="E40" s="193">
        <v>23</v>
      </c>
      <c r="F40" s="187">
        <f>'Responses'!F27</f>
        <v>0.67200000000000004</v>
      </c>
    </row>
    <row r="41" spans="1:6" s="148" customFormat="1" ht="15.6" x14ac:dyDescent="0.3">
      <c r="A41" s="186">
        <f>IF(A$6="Binary",IF('Responses'!B28=A$7,1,0),'Responses'!B28)</f>
        <v>1</v>
      </c>
      <c r="B41" s="120">
        <f>IF(B$6="Binary",IF('Responses'!C28=B$7,1,0),'Responses'!C28)</f>
        <v>0.122</v>
      </c>
      <c r="C41" s="121">
        <f>IF(C$6="Binary",IF('Responses'!D28=C$7,1,0),'Responses'!D28)</f>
        <v>0.29599999999999999</v>
      </c>
      <c r="D41" s="122" t="str">
        <f>IF(D$6="Binary",IF('Responses'!E28=D$7,1,0),'Responses'!E28)</f>
        <v>Firm-Fixed-Price</v>
      </c>
      <c r="E41" s="193">
        <v>24</v>
      </c>
      <c r="F41" s="187">
        <f>'Responses'!F28</f>
        <v>0.60899999999999999</v>
      </c>
    </row>
    <row r="42" spans="1:6" s="148" customFormat="1" ht="15.6" x14ac:dyDescent="0.3">
      <c r="A42" s="186">
        <f>IF(A$6="Binary",IF('Responses'!B29=A$7,1,0),'Responses'!B29)</f>
        <v>1</v>
      </c>
      <c r="B42" s="120">
        <f>IF(B$6="Binary",IF('Responses'!C29=B$7,1,0),'Responses'!C29)</f>
        <v>0.17100000000000001</v>
      </c>
      <c r="C42" s="121">
        <f>IF(C$6="Binary",IF('Responses'!D29=C$7,1,0),'Responses'!D29)</f>
        <v>0.879</v>
      </c>
      <c r="D42" s="122" t="str">
        <f>IF(D$6="Binary",IF('Responses'!E29=D$7,1,0),'Responses'!E29)</f>
        <v>Time &amp; Materials</v>
      </c>
      <c r="E42" s="193">
        <v>25</v>
      </c>
      <c r="F42" s="187">
        <f>'Responses'!F29</f>
        <v>0.251</v>
      </c>
    </row>
    <row r="43" spans="1:6" s="148" customFormat="1" ht="29.4" customHeight="1" x14ac:dyDescent="0.3">
      <c r="A43" s="186">
        <f>IF(A$6="Binary",IF('Responses'!B30=A$7,1,0),'Responses'!B30)</f>
        <v>1</v>
      </c>
      <c r="B43" s="120">
        <f>IF(B$6="Binary",IF('Responses'!C30=B$7,1,0),'Responses'!C30)</f>
        <v>0.28399999999999997</v>
      </c>
      <c r="C43" s="121">
        <f>IF(C$6="Binary",IF('Responses'!D30=C$7,1,0),'Responses'!D30)</f>
        <v>0.495</v>
      </c>
      <c r="D43" s="122" t="str">
        <f>IF(D$6="Binary",IF('Responses'!E30=D$7,1,0),'Responses'!E30)</f>
        <v>Time &amp; Materials</v>
      </c>
      <c r="E43" s="193">
        <v>26</v>
      </c>
      <c r="F43" s="187">
        <f>'Responses'!F30</f>
        <v>0.45800000000000002</v>
      </c>
    </row>
    <row r="44" spans="1:6" s="148" customFormat="1" ht="28.2" customHeight="1" x14ac:dyDescent="0.3">
      <c r="A44" s="186">
        <f>IF(A$6="Binary",IF('Responses'!B31=A$7,1,0),'Responses'!B31)</f>
        <v>0</v>
      </c>
      <c r="B44" s="120">
        <f>IF(B$6="Binary",IF('Responses'!C31=B$7,1,0),'Responses'!C31)</f>
        <v>0.72699999999999998</v>
      </c>
      <c r="C44" s="121">
        <f>IF(C$6="Binary",IF('Responses'!D31=C$7,1,0),'Responses'!D31)</f>
        <v>0.17199999999999999</v>
      </c>
      <c r="D44" s="122" t="str">
        <f>IF(D$6="Binary",IF('Responses'!E31=D$7,1,0),'Responses'!E31)</f>
        <v>Firm-Fixed-Price</v>
      </c>
      <c r="E44" s="193">
        <v>27</v>
      </c>
      <c r="F44" s="187">
        <f>'Responses'!F31</f>
        <v>0.66800000000000004</v>
      </c>
    </row>
    <row r="45" spans="1:6" s="148" customFormat="1" ht="15.6" x14ac:dyDescent="0.3">
      <c r="A45" s="186">
        <f>IF(A$6="Binary",IF('Responses'!B32=A$7,1,0),'Responses'!B32)</f>
        <v>1</v>
      </c>
      <c r="B45" s="120">
        <f>IF(B$6="Binary",IF('Responses'!C32=B$7,1,0),'Responses'!C32)</f>
        <v>0.60499999999999998</v>
      </c>
      <c r="C45" s="121">
        <f>IF(C$6="Binary",IF('Responses'!D32=C$7,1,0),'Responses'!D32)</f>
        <v>0.45400000000000001</v>
      </c>
      <c r="D45" s="122" t="str">
        <f>IF(D$6="Binary",IF('Responses'!E32=D$7,1,0),'Responses'!E32)</f>
        <v>Time &amp; Materials</v>
      </c>
      <c r="E45" s="193">
        <v>28</v>
      </c>
      <c r="F45" s="187">
        <f>'Responses'!F32</f>
        <v>0.51</v>
      </c>
    </row>
    <row r="46" spans="1:6" s="148" customFormat="1" ht="15.6" x14ac:dyDescent="0.3">
      <c r="A46" s="186">
        <f>IF(A$6="Binary",IF('Responses'!B33=A$7,1,0),'Responses'!B33)</f>
        <v>0</v>
      </c>
      <c r="B46" s="120">
        <f>IF(B$6="Binary",IF('Responses'!C33=B$7,1,0),'Responses'!C33)</f>
        <v>2.5999999999999999E-2</v>
      </c>
      <c r="C46" s="121">
        <f>IF(C$6="Binary",IF('Responses'!D33=C$7,1,0),'Responses'!D33)</f>
        <v>0.26600000000000001</v>
      </c>
      <c r="D46" s="122" t="str">
        <f>IF(D$6="Binary",IF('Responses'!E33=D$7,1,0),'Responses'!E33)</f>
        <v>Time &amp; Materials</v>
      </c>
      <c r="E46" s="193">
        <v>29</v>
      </c>
      <c r="F46" s="187">
        <f>'Responses'!F33</f>
        <v>0.222</v>
      </c>
    </row>
    <row r="47" spans="1:6" s="148" customFormat="1" ht="15.6" x14ac:dyDescent="0.3">
      <c r="A47" s="186">
        <f>IF(A$6="Binary",IF('Responses'!B34=A$7,1,0),'Responses'!B34)</f>
        <v>1</v>
      </c>
      <c r="B47" s="120">
        <f>IF(B$6="Binary",IF('Responses'!C34=B$7,1,0),'Responses'!C34)</f>
        <v>0.30599999999999999</v>
      </c>
      <c r="C47" s="121">
        <f>IF(C$6="Binary",IF('Responses'!D34=C$7,1,0),'Responses'!D34)</f>
        <v>0.35799999999999998</v>
      </c>
      <c r="D47" s="122" t="str">
        <f>IF(D$6="Binary",IF('Responses'!E34=D$7,1,0),'Responses'!E34)</f>
        <v>Firm-Fixed-Price</v>
      </c>
      <c r="E47" s="193">
        <v>30</v>
      </c>
      <c r="F47" s="187">
        <f>'Responses'!F34</f>
        <v>0.60699999999999998</v>
      </c>
    </row>
    <row r="48" spans="1:6" s="148" customFormat="1" ht="21.6" customHeight="1" x14ac:dyDescent="0.3">
      <c r="A48" s="186">
        <f>IF(A$6="Binary",IF('Responses'!B35=A$7,1,0),'Responses'!B35)</f>
        <v>0</v>
      </c>
      <c r="B48" s="120">
        <f>IF(B$6="Binary",IF('Responses'!C35=B$7,1,0),'Responses'!C35)</f>
        <v>0.13800000000000001</v>
      </c>
      <c r="C48" s="121">
        <f>IF(C$6="Binary",IF('Responses'!D35=C$7,1,0),'Responses'!D35)</f>
        <v>0.81</v>
      </c>
      <c r="D48" s="122" t="str">
        <f>IF(D$6="Binary",IF('Responses'!E35=D$7,1,0),'Responses'!E35)</f>
        <v>Time &amp; Materials</v>
      </c>
      <c r="E48" s="193">
        <v>31</v>
      </c>
      <c r="F48" s="187">
        <f>'Responses'!F35</f>
        <v>0.17399999999999999</v>
      </c>
    </row>
    <row r="49" spans="1:6" s="148" customFormat="1" ht="15.6" x14ac:dyDescent="0.3">
      <c r="A49" s="186">
        <f>IF(A$6="Binary",IF('Responses'!B36=A$7,1,0),'Responses'!B36)</f>
        <v>1</v>
      </c>
      <c r="B49" s="120">
        <f>IF(B$6="Binary",IF('Responses'!C36=B$7,1,0),'Responses'!C36)</f>
        <v>4.9000000000000002E-2</v>
      </c>
      <c r="C49" s="121">
        <f>IF(C$6="Binary",IF('Responses'!D36=C$7,1,0),'Responses'!D36)</f>
        <v>1.6E-2</v>
      </c>
      <c r="D49" s="122" t="str">
        <f>IF(D$6="Binary",IF('Responses'!E36=D$7,1,0),'Responses'!E36)</f>
        <v>Firm-Fixed-Price</v>
      </c>
      <c r="E49" s="193">
        <v>32</v>
      </c>
      <c r="F49" s="187">
        <f>'Responses'!F36</f>
        <v>0.67600000000000005</v>
      </c>
    </row>
    <row r="50" spans="1:6" s="148" customFormat="1" ht="15.6" x14ac:dyDescent="0.3">
      <c r="A50" s="186">
        <f>IF(A$6="Binary",IF('Responses'!B37=A$7,1,0),'Responses'!B37)</f>
        <v>1</v>
      </c>
      <c r="B50" s="120">
        <f>IF(B$6="Binary",IF('Responses'!C37=B$7,1,0),'Responses'!C37)</f>
        <v>9.0999999999999998E-2</v>
      </c>
      <c r="C50" s="121">
        <f>IF(C$6="Binary",IF('Responses'!D37=C$7,1,0),'Responses'!D37)</f>
        <v>0.46</v>
      </c>
      <c r="D50" s="122" t="str">
        <f>IF(D$6="Binary",IF('Responses'!E37=D$7,1,0),'Responses'!E37)</f>
        <v>Firm-Fixed-Price</v>
      </c>
      <c r="E50" s="193">
        <v>33</v>
      </c>
      <c r="F50" s="187">
        <f>'Responses'!F37</f>
        <v>0.24</v>
      </c>
    </row>
    <row r="51" spans="1:6" s="148" customFormat="1" ht="15.6" x14ac:dyDescent="0.3">
      <c r="A51" s="186">
        <f>IF(A$6="Binary",IF('Responses'!B38=A$7,1,0),'Responses'!B38)</f>
        <v>0</v>
      </c>
      <c r="B51" s="120">
        <f>IF(B$6="Binary",IF('Responses'!C38=B$7,1,0),'Responses'!C38)</f>
        <v>5.1999999999999998E-2</v>
      </c>
      <c r="C51" s="121">
        <f>IF(C$6="Binary",IF('Responses'!D38=C$7,1,0),'Responses'!D38)</f>
        <v>4.5999999999999999E-2</v>
      </c>
      <c r="D51" s="122" t="str">
        <f>IF(D$6="Binary",IF('Responses'!E38=D$7,1,0),'Responses'!E38)</f>
        <v>Cost-Plus</v>
      </c>
      <c r="E51" s="193">
        <v>34</v>
      </c>
      <c r="F51" s="187">
        <f>'Responses'!F38</f>
        <v>0.27400000000000002</v>
      </c>
    </row>
    <row r="52" spans="1:6" s="148" customFormat="1" ht="15.6" x14ac:dyDescent="0.3">
      <c r="A52" s="186">
        <f>IF(A$6="Binary",IF('Responses'!B39=A$7,1,0),'Responses'!B39)</f>
        <v>1</v>
      </c>
      <c r="B52" s="120">
        <f>IF(B$6="Binary",IF('Responses'!C39=B$7,1,0),'Responses'!C39)</f>
        <v>0.10100000000000001</v>
      </c>
      <c r="C52" s="121">
        <f>IF(C$6="Binary",IF('Responses'!D39=C$7,1,0),'Responses'!D39)</f>
        <v>0.88500000000000001</v>
      </c>
      <c r="D52" s="122" t="str">
        <f>IF(D$6="Binary",IF('Responses'!E39=D$7,1,0),'Responses'!E39)</f>
        <v>Cost-Plus</v>
      </c>
      <c r="E52" s="193">
        <v>35</v>
      </c>
      <c r="F52" s="187">
        <f>'Responses'!F39</f>
        <v>0.105</v>
      </c>
    </row>
    <row r="53" spans="1:6" s="148" customFormat="1" ht="15.6" x14ac:dyDescent="0.3">
      <c r="A53" s="186">
        <f>IF(A$6="Binary",IF('Responses'!B40=A$7,1,0),'Responses'!B40)</f>
        <v>0</v>
      </c>
      <c r="B53" s="120">
        <f>IF(B$6="Binary",IF('Responses'!C40=B$7,1,0),'Responses'!C40)</f>
        <v>0.74</v>
      </c>
      <c r="C53" s="121">
        <f>IF(C$6="Binary",IF('Responses'!D40=C$7,1,0),'Responses'!D40)</f>
        <v>0.48299999999999998</v>
      </c>
      <c r="D53" s="122" t="str">
        <f>IF(D$6="Binary",IF('Responses'!E40=D$7,1,0),'Responses'!E40)</f>
        <v>Cost-Plus</v>
      </c>
      <c r="E53" s="193">
        <v>36</v>
      </c>
      <c r="F53" s="187">
        <f>'Responses'!F40</f>
        <v>0.221</v>
      </c>
    </row>
    <row r="54" spans="1:6" s="148" customFormat="1" ht="15.6" x14ac:dyDescent="0.3">
      <c r="A54" s="186">
        <f>IF(A$6="Binary",IF('Responses'!B41=A$7,1,0),'Responses'!B41)</f>
        <v>1</v>
      </c>
      <c r="B54" s="120">
        <f>IF(B$6="Binary",IF('Responses'!C41=B$7,1,0),'Responses'!C41)</f>
        <v>0.13300000000000001</v>
      </c>
      <c r="C54" s="121">
        <f>IF(C$6="Binary",IF('Responses'!D41=C$7,1,0),'Responses'!D41)</f>
        <v>0.32</v>
      </c>
      <c r="D54" s="122" t="str">
        <f>IF(D$6="Binary",IF('Responses'!E41=D$7,1,0),'Responses'!E41)</f>
        <v>Firm-Fixed-Price</v>
      </c>
      <c r="E54" s="193">
        <v>37</v>
      </c>
      <c r="F54" s="187">
        <f>'Responses'!F41</f>
        <v>0.52600000000000002</v>
      </c>
    </row>
    <row r="55" spans="1:6" s="148" customFormat="1" ht="15.6" x14ac:dyDescent="0.3">
      <c r="A55" s="186">
        <f>IF(A$6="Binary",IF('Responses'!B42=A$7,1,0),'Responses'!B42)</f>
        <v>1</v>
      </c>
      <c r="B55" s="120">
        <f>IF(B$6="Binary",IF('Responses'!C42=B$7,1,0),'Responses'!C42)</f>
        <v>0.314</v>
      </c>
      <c r="C55" s="121">
        <f>IF(C$6="Binary",IF('Responses'!D42=C$7,1,0),'Responses'!D42)</f>
        <v>0.53700000000000003</v>
      </c>
      <c r="D55" s="122" t="str">
        <f>IF(D$6="Binary",IF('Responses'!E42=D$7,1,0),'Responses'!E42)</f>
        <v>Firm-Fixed-Price</v>
      </c>
      <c r="E55" s="193">
        <v>38</v>
      </c>
      <c r="F55" s="187">
        <f>'Responses'!F42</f>
        <v>0.64200000000000002</v>
      </c>
    </row>
    <row r="56" spans="1:6" s="148" customFormat="1" ht="15.6" x14ac:dyDescent="0.3">
      <c r="A56" s="186">
        <f>IF(A$6="Binary",IF('Responses'!B43=A$7,1,0),'Responses'!B43)</f>
        <v>0</v>
      </c>
      <c r="B56" s="120">
        <f>IF(B$6="Binary",IF('Responses'!C43=B$7,1,0),'Responses'!C43)</f>
        <v>0.35699999999999998</v>
      </c>
      <c r="C56" s="121">
        <f>IF(C$6="Binary",IF('Responses'!D43=C$7,1,0),'Responses'!D43)</f>
        <v>9.8000000000000004E-2</v>
      </c>
      <c r="D56" s="122" t="str">
        <f>IF(D$6="Binary",IF('Responses'!E43=D$7,1,0),'Responses'!E43)</f>
        <v>Time &amp; Materials</v>
      </c>
      <c r="E56" s="193">
        <v>39</v>
      </c>
      <c r="F56" s="187">
        <f>'Responses'!F43</f>
        <v>0.54100000000000004</v>
      </c>
    </row>
    <row r="57" spans="1:6" s="148" customFormat="1" ht="25.95" customHeight="1" x14ac:dyDescent="0.3">
      <c r="A57" s="186">
        <f>IF(A$6="Binary",IF('Responses'!B44=A$7,1,0),'Responses'!B44)</f>
        <v>1</v>
      </c>
      <c r="B57" s="120">
        <f>IF(B$6="Binary",IF('Responses'!C44=B$7,1,0),'Responses'!C44)</f>
        <v>0.31900000000000001</v>
      </c>
      <c r="C57" s="121">
        <f>IF(C$6="Binary",IF('Responses'!D44=C$7,1,0),'Responses'!D44)</f>
        <v>0.27500000000000002</v>
      </c>
      <c r="D57" s="122" t="str">
        <f>IF(D$6="Binary",IF('Responses'!E44=D$7,1,0),'Responses'!E44)</f>
        <v>Time &amp; Materials</v>
      </c>
      <c r="E57" s="193">
        <v>40</v>
      </c>
      <c r="F57" s="187">
        <f>'Responses'!F44</f>
        <v>0.46300000000000002</v>
      </c>
    </row>
    <row r="58" spans="1:6" s="148" customFormat="1" ht="15.6" x14ac:dyDescent="0.3">
      <c r="A58" s="186">
        <f>IF(A$6="Binary",IF('Responses'!B45=A$7,1,0),'Responses'!B45)</f>
        <v>0</v>
      </c>
      <c r="B58" s="120">
        <f>IF(B$6="Binary",IF('Responses'!C45=B$7,1,0),'Responses'!C45)</f>
        <v>0.26500000000000001</v>
      </c>
      <c r="C58" s="121">
        <f>IF(C$6="Binary",IF('Responses'!D45=C$7,1,0),'Responses'!D45)</f>
        <v>0.47199999999999998</v>
      </c>
      <c r="D58" s="122" t="str">
        <f>IF(D$6="Binary",IF('Responses'!E45=D$7,1,0),'Responses'!E45)</f>
        <v>Firm-Fixed-Price</v>
      </c>
      <c r="E58" s="193">
        <v>41</v>
      </c>
      <c r="F58" s="187">
        <f>'Responses'!F45</f>
        <v>0.41899999999999998</v>
      </c>
    </row>
    <row r="59" spans="1:6" s="148" customFormat="1" ht="15.6" x14ac:dyDescent="0.3">
      <c r="A59" s="186">
        <f>IF(A$6="Binary",IF('Responses'!B46=A$7,1,0),'Responses'!B46)</f>
        <v>0</v>
      </c>
      <c r="B59" s="120">
        <f>IF(B$6="Binary",IF('Responses'!C46=B$7,1,0),'Responses'!C46)</f>
        <v>0.17299999999999999</v>
      </c>
      <c r="C59" s="121">
        <f>IF(C$6="Binary",IF('Responses'!D46=C$7,1,0),'Responses'!D46)</f>
        <v>0.47899999999999998</v>
      </c>
      <c r="D59" s="122" t="str">
        <f>IF(D$6="Binary",IF('Responses'!E46=D$7,1,0),'Responses'!E46)</f>
        <v>Time &amp; Materials</v>
      </c>
      <c r="E59" s="193">
        <v>42</v>
      </c>
      <c r="F59" s="187">
        <f>'Responses'!F46</f>
        <v>0.17399999999999999</v>
      </c>
    </row>
    <row r="60" spans="1:6" s="148" customFormat="1" ht="15.6" x14ac:dyDescent="0.3">
      <c r="A60" s="186">
        <f>IF(A$6="Binary",IF('Responses'!B47=A$7,1,0),'Responses'!B47)</f>
        <v>0</v>
      </c>
      <c r="B60" s="120">
        <f>IF(B$6="Binary",IF('Responses'!C47=B$7,1,0),'Responses'!C47)</f>
        <v>0.26700000000000002</v>
      </c>
      <c r="C60" s="121">
        <f>IF(C$6="Binary",IF('Responses'!D47=C$7,1,0),'Responses'!D47)</f>
        <v>0.29899999999999999</v>
      </c>
      <c r="D60" s="122" t="str">
        <f>IF(D$6="Binary",IF('Responses'!E47=D$7,1,0),'Responses'!E47)</f>
        <v>Firm-Fixed-Price</v>
      </c>
      <c r="E60" s="193">
        <v>43</v>
      </c>
      <c r="F60" s="187">
        <f>'Responses'!F47</f>
        <v>0.34599999999999997</v>
      </c>
    </row>
    <row r="61" spans="1:6" s="148" customFormat="1" ht="15.6" x14ac:dyDescent="0.3">
      <c r="A61" s="186">
        <f>IF(A$6="Binary",IF('Responses'!B48=A$7,1,0),'Responses'!B48)</f>
        <v>0</v>
      </c>
      <c r="B61" s="120">
        <f>IF(B$6="Binary",IF('Responses'!C48=B$7,1,0),'Responses'!C48)</f>
        <v>0.22900000000000001</v>
      </c>
      <c r="C61" s="121">
        <f>IF(C$6="Binary",IF('Responses'!D48=C$7,1,0),'Responses'!D48)</f>
        <v>0.82699999999999996</v>
      </c>
      <c r="D61" s="122" t="str">
        <f>IF(D$6="Binary",IF('Responses'!E48=D$7,1,0),'Responses'!E48)</f>
        <v>Cost-Plus</v>
      </c>
      <c r="E61" s="193">
        <v>44</v>
      </c>
      <c r="F61" s="187">
        <f>'Responses'!F48</f>
        <v>5.8999999999999997E-2</v>
      </c>
    </row>
    <row r="62" spans="1:6" s="148" customFormat="1" ht="15.6" x14ac:dyDescent="0.3">
      <c r="A62" s="186">
        <f>IF(A$6="Binary",IF('Responses'!B49=A$7,1,0),'Responses'!B49)</f>
        <v>1</v>
      </c>
      <c r="B62" s="120">
        <f>IF(B$6="Binary",IF('Responses'!C49=B$7,1,0),'Responses'!C49)</f>
        <v>0.23200000000000001</v>
      </c>
      <c r="C62" s="121">
        <f>IF(C$6="Binary",IF('Responses'!D49=C$7,1,0),'Responses'!D49)</f>
        <v>0.189</v>
      </c>
      <c r="D62" s="122" t="str">
        <f>IF(D$6="Binary",IF('Responses'!E49=D$7,1,0),'Responses'!E49)</f>
        <v>Firm-Fixed-Price</v>
      </c>
      <c r="E62" s="193">
        <v>45</v>
      </c>
      <c r="F62" s="187">
        <f>'Responses'!F49</f>
        <v>0.72699999999999998</v>
      </c>
    </row>
    <row r="63" spans="1:6" s="148" customFormat="1" ht="15.6" x14ac:dyDescent="0.3">
      <c r="A63" s="186">
        <f>IF(A$6="Binary",IF('Responses'!B50=A$7,1,0),'Responses'!B50)</f>
        <v>0</v>
      </c>
      <c r="B63" s="120">
        <f>IF(B$6="Binary",IF('Responses'!C50=B$7,1,0),'Responses'!C50)</f>
        <v>0.17899999999999999</v>
      </c>
      <c r="C63" s="121">
        <f>IF(C$6="Binary",IF('Responses'!D50=C$7,1,0),'Responses'!D50)</f>
        <v>0.224</v>
      </c>
      <c r="D63" s="122" t="str">
        <f>IF(D$6="Binary",IF('Responses'!E50=D$7,1,0),'Responses'!E50)</f>
        <v>Time &amp; Materials</v>
      </c>
      <c r="E63" s="193">
        <v>46</v>
      </c>
      <c r="F63" s="187">
        <f>'Responses'!F50</f>
        <v>0.41</v>
      </c>
    </row>
    <row r="64" spans="1:6" s="148" customFormat="1" ht="15.6" x14ac:dyDescent="0.3">
      <c r="A64" s="186">
        <f>IF(A$6="Binary",IF('Responses'!B51=A$7,1,0),'Responses'!B51)</f>
        <v>1</v>
      </c>
      <c r="B64" s="120">
        <f>IF(B$6="Binary",IF('Responses'!C51=B$7,1,0),'Responses'!C51)</f>
        <v>0.18099999999999999</v>
      </c>
      <c r="C64" s="121">
        <f>IF(C$6="Binary",IF('Responses'!D51=C$7,1,0),'Responses'!D51)</f>
        <v>3.7999999999999999E-2</v>
      </c>
      <c r="D64" s="122" t="str">
        <f>IF(D$6="Binary",IF('Responses'!E51=D$7,1,0),'Responses'!E51)</f>
        <v>Firm-Fixed-Price</v>
      </c>
      <c r="E64" s="193">
        <v>47</v>
      </c>
      <c r="F64" s="187">
        <f>'Responses'!F51</f>
        <v>0.73699999999999999</v>
      </c>
    </row>
    <row r="65" spans="1:6" s="148" customFormat="1" ht="15.6" x14ac:dyDescent="0.3">
      <c r="A65" s="186">
        <f>IF(A$6="Binary",IF('Responses'!B52=A$7,1,0),'Responses'!B52)</f>
        <v>0</v>
      </c>
      <c r="B65" s="120">
        <f>IF(B$6="Binary",IF('Responses'!C52=B$7,1,0),'Responses'!C52)</f>
        <v>0.21099999999999999</v>
      </c>
      <c r="C65" s="121">
        <f>IF(C$6="Binary",IF('Responses'!D52=C$7,1,0),'Responses'!D52)</f>
        <v>0.46600000000000003</v>
      </c>
      <c r="D65" s="122" t="str">
        <f>IF(D$6="Binary",IF('Responses'!E52=D$7,1,0),'Responses'!E52)</f>
        <v>Time &amp; Materials</v>
      </c>
      <c r="E65" s="193">
        <v>48</v>
      </c>
      <c r="F65" s="187">
        <f>'Responses'!F52</f>
        <v>0.29499999999999998</v>
      </c>
    </row>
    <row r="66" spans="1:6" s="148" customFormat="1" ht="15.6" x14ac:dyDescent="0.3">
      <c r="A66" s="186">
        <f>IF(A$6="Binary",IF('Responses'!B53=A$7,1,0),'Responses'!B53)</f>
        <v>0</v>
      </c>
      <c r="B66" s="120">
        <f>IF(B$6="Binary",IF('Responses'!C53=B$7,1,0),'Responses'!C53)</f>
        <v>0.14799999999999999</v>
      </c>
      <c r="C66" s="121">
        <f>IF(C$6="Binary",IF('Responses'!D53=C$7,1,0),'Responses'!D53)</f>
        <v>0.80700000000000005</v>
      </c>
      <c r="D66" s="122" t="str">
        <f>IF(D$6="Binary",IF('Responses'!E53=D$7,1,0),'Responses'!E53)</f>
        <v>Time &amp; Materials</v>
      </c>
      <c r="E66" s="193">
        <v>49</v>
      </c>
      <c r="F66" s="187">
        <f>'Responses'!F53</f>
        <v>0.14799999999999999</v>
      </c>
    </row>
    <row r="67" spans="1:6" s="148" customFormat="1" ht="15.6" x14ac:dyDescent="0.3">
      <c r="A67" s="186">
        <f>IF(A$6="Binary",IF('Responses'!B54=A$7,1,0),'Responses'!B54)</f>
        <v>0</v>
      </c>
      <c r="B67" s="120">
        <f>IF(B$6="Binary",IF('Responses'!C54=B$7,1,0),'Responses'!C54)</f>
        <v>8.3000000000000004E-2</v>
      </c>
      <c r="C67" s="121">
        <f>IF(C$6="Binary",IF('Responses'!D54=C$7,1,0),'Responses'!D54)</f>
        <v>0.24399999999999999</v>
      </c>
      <c r="D67" s="122" t="str">
        <f>IF(D$6="Binary",IF('Responses'!E54=D$7,1,0),'Responses'!E54)</f>
        <v>Firm-Fixed-Price</v>
      </c>
      <c r="E67" s="193">
        <v>50</v>
      </c>
      <c r="F67" s="187">
        <f>'Responses'!F54</f>
        <v>0.33600000000000002</v>
      </c>
    </row>
    <row r="68" spans="1:6" s="148" customFormat="1" ht="15.6" x14ac:dyDescent="0.3">
      <c r="A68" s="186">
        <f>IF(A$6="Binary",IF('Responses'!B55=A$7,1,0),'Responses'!B55)</f>
        <v>1</v>
      </c>
      <c r="B68" s="120">
        <f>IF(B$6="Binary",IF('Responses'!C55=B$7,1,0),'Responses'!C55)</f>
        <v>0.17799999999999999</v>
      </c>
      <c r="C68" s="121">
        <f>IF(C$6="Binary",IF('Responses'!D55=C$7,1,0),'Responses'!D55)</f>
        <v>0.49399999999999999</v>
      </c>
      <c r="D68" s="122" t="str">
        <f>IF(D$6="Binary",IF('Responses'!E55=D$7,1,0),'Responses'!E55)</f>
        <v>Cost-Plus</v>
      </c>
      <c r="E68" s="193">
        <v>51</v>
      </c>
      <c r="F68" s="187">
        <f>'Responses'!F55</f>
        <v>0.25800000000000001</v>
      </c>
    </row>
    <row r="69" spans="1:6" s="148" customFormat="1" ht="15.6" x14ac:dyDescent="0.3">
      <c r="A69" s="186">
        <f>IF(A$6="Binary",IF('Responses'!B56=A$7,1,0),'Responses'!B56)</f>
        <v>1</v>
      </c>
      <c r="B69" s="120">
        <f>IF(B$6="Binary",IF('Responses'!C56=B$7,1,0),'Responses'!C56)</f>
        <v>0.27700000000000002</v>
      </c>
      <c r="C69" s="121">
        <f>IF(C$6="Binary",IF('Responses'!D56=C$7,1,0),'Responses'!D56)</f>
        <v>0.21199999999999999</v>
      </c>
      <c r="D69" s="122" t="str">
        <f>IF(D$6="Binary",IF('Responses'!E56=D$7,1,0),'Responses'!E56)</f>
        <v>Time &amp; Materials</v>
      </c>
      <c r="E69" s="193">
        <v>52</v>
      </c>
      <c r="F69" s="187">
        <f>'Responses'!F56</f>
        <v>0.61599999999999999</v>
      </c>
    </row>
    <row r="70" spans="1:6" s="148" customFormat="1" ht="15.6" x14ac:dyDescent="0.3">
      <c r="A70" s="186">
        <f>IF(A$6="Binary",IF('Responses'!B57=A$7,1,0),'Responses'!B57)</f>
        <v>0</v>
      </c>
      <c r="B70" s="120">
        <f>IF(B$6="Binary",IF('Responses'!C57=B$7,1,0),'Responses'!C57)</f>
        <v>0.21</v>
      </c>
      <c r="C70" s="121">
        <f>IF(C$6="Binary",IF('Responses'!D57=C$7,1,0),'Responses'!D57)</f>
        <v>0.53900000000000003</v>
      </c>
      <c r="D70" s="122" t="str">
        <f>IF(D$6="Binary",IF('Responses'!E57=D$7,1,0),'Responses'!E57)</f>
        <v>Cost-Plus</v>
      </c>
      <c r="E70" s="193">
        <v>53</v>
      </c>
      <c r="F70" s="187">
        <f>'Responses'!F57</f>
        <v>0.156</v>
      </c>
    </row>
    <row r="71" spans="1:6" s="148" customFormat="1" ht="15.6" x14ac:dyDescent="0.3">
      <c r="A71" s="186">
        <f>IF(A$6="Binary",IF('Responses'!B58=A$7,1,0),'Responses'!B58)</f>
        <v>1</v>
      </c>
      <c r="B71" s="120">
        <f>IF(B$6="Binary",IF('Responses'!C58=B$7,1,0),'Responses'!C58)</f>
        <v>0.13900000000000001</v>
      </c>
      <c r="C71" s="121">
        <f>IF(C$6="Binary",IF('Responses'!D58=C$7,1,0),'Responses'!D58)</f>
        <v>0.24399999999999999</v>
      </c>
      <c r="D71" s="122" t="str">
        <f>IF(D$6="Binary",IF('Responses'!E58=D$7,1,0),'Responses'!E58)</f>
        <v>Cost-Plus</v>
      </c>
      <c r="E71" s="193">
        <v>54</v>
      </c>
      <c r="F71" s="187">
        <f>'Responses'!F58</f>
        <v>0.42199999999999999</v>
      </c>
    </row>
    <row r="72" spans="1:6" s="148" customFormat="1" ht="15.6" x14ac:dyDescent="0.3">
      <c r="A72" s="186">
        <f>IF(A$6="Binary",IF('Responses'!B59=A$7,1,0),'Responses'!B59)</f>
        <v>1</v>
      </c>
      <c r="B72" s="120">
        <f>IF(B$6="Binary",IF('Responses'!C59=B$7,1,0),'Responses'!C59)</f>
        <v>0.40699999999999997</v>
      </c>
      <c r="C72" s="121">
        <f>IF(C$6="Binary",IF('Responses'!D59=C$7,1,0),'Responses'!D59)</f>
        <v>0.39400000000000002</v>
      </c>
      <c r="D72" s="122" t="str">
        <f>IF(D$6="Binary",IF('Responses'!E59=D$7,1,0),'Responses'!E59)</f>
        <v>Time &amp; Materials</v>
      </c>
      <c r="E72" s="193">
        <v>55</v>
      </c>
      <c r="F72" s="187">
        <f>'Responses'!F59</f>
        <v>0.56299999999999994</v>
      </c>
    </row>
    <row r="73" spans="1:6" s="148" customFormat="1" ht="15.6" x14ac:dyDescent="0.3">
      <c r="A73" s="186">
        <f>IF(A$6="Binary",IF('Responses'!B60=A$7,1,0),'Responses'!B60)</f>
        <v>0</v>
      </c>
      <c r="B73" s="120">
        <f>IF(B$6="Binary",IF('Responses'!C60=B$7,1,0),'Responses'!C60)</f>
        <v>7.1999999999999995E-2</v>
      </c>
      <c r="C73" s="121">
        <f>IF(C$6="Binary",IF('Responses'!D60=C$7,1,0),'Responses'!D60)</f>
        <v>0.77300000000000002</v>
      </c>
      <c r="D73" s="122" t="str">
        <f>IF(D$6="Binary",IF('Responses'!E60=D$7,1,0),'Responses'!E60)</f>
        <v>Cost-Plus</v>
      </c>
      <c r="E73" s="193">
        <v>56</v>
      </c>
      <c r="F73" s="187">
        <f>'Responses'!F60</f>
        <v>6.8000000000000005E-2</v>
      </c>
    </row>
    <row r="74" spans="1:6" s="148" customFormat="1" ht="15.6" x14ac:dyDescent="0.3">
      <c r="A74" s="186">
        <f>IF(A$6="Binary",IF('Responses'!B61=A$7,1,0),'Responses'!B61)</f>
        <v>0</v>
      </c>
      <c r="B74" s="120">
        <f>IF(B$6="Binary",IF('Responses'!C61=B$7,1,0),'Responses'!C61)</f>
        <v>0.14299999999999999</v>
      </c>
      <c r="C74" s="121">
        <f>IF(C$6="Binary",IF('Responses'!D61=C$7,1,0),'Responses'!D61)</f>
        <v>0.312</v>
      </c>
      <c r="D74" s="122" t="str">
        <f>IF(D$6="Binary",IF('Responses'!E61=D$7,1,0),'Responses'!E61)</f>
        <v>Firm-Fixed-Price</v>
      </c>
      <c r="E74" s="193">
        <v>57</v>
      </c>
      <c r="F74" s="187">
        <f>'Responses'!F61</f>
        <v>0.48799999999999999</v>
      </c>
    </row>
    <row r="75" spans="1:6" s="148" customFormat="1" ht="15.6" x14ac:dyDescent="0.3">
      <c r="A75" s="186">
        <f>IF(A$6="Binary",IF('Responses'!B62=A$7,1,0),'Responses'!B62)</f>
        <v>0</v>
      </c>
      <c r="B75" s="120">
        <f>IF(B$6="Binary",IF('Responses'!C62=B$7,1,0),'Responses'!C62)</f>
        <v>0.247</v>
      </c>
      <c r="C75" s="121">
        <f>IF(C$6="Binary",IF('Responses'!D62=C$7,1,0),'Responses'!D62)</f>
        <v>0.58899999999999997</v>
      </c>
      <c r="D75" s="122" t="str">
        <f>IF(D$6="Binary",IF('Responses'!E62=D$7,1,0),'Responses'!E62)</f>
        <v>Firm-Fixed-Price</v>
      </c>
      <c r="E75" s="193">
        <v>58</v>
      </c>
      <c r="F75" s="187">
        <f>'Responses'!F62</f>
        <v>0.32700000000000001</v>
      </c>
    </row>
    <row r="76" spans="1:6" s="148" customFormat="1" ht="15.6" x14ac:dyDescent="0.3">
      <c r="A76" s="186">
        <f>IF(A$6="Binary",IF('Responses'!B63=A$7,1,0),'Responses'!B63)</f>
        <v>1</v>
      </c>
      <c r="B76" s="120">
        <f>IF(B$6="Binary",IF('Responses'!C63=B$7,1,0),'Responses'!C63)</f>
        <v>0.129</v>
      </c>
      <c r="C76" s="121">
        <f>IF(C$6="Binary",IF('Responses'!D63=C$7,1,0),'Responses'!D63)</f>
        <v>0.25600000000000001</v>
      </c>
      <c r="D76" s="122" t="str">
        <f>IF(D$6="Binary",IF('Responses'!E63=D$7,1,0),'Responses'!E63)</f>
        <v>Firm-Fixed-Price</v>
      </c>
      <c r="E76" s="193">
        <v>59</v>
      </c>
      <c r="F76" s="187">
        <f>'Responses'!F63</f>
        <v>0.50900000000000001</v>
      </c>
    </row>
    <row r="77" spans="1:6" s="148" customFormat="1" ht="15.6" x14ac:dyDescent="0.3">
      <c r="A77" s="186">
        <f>IF(A$6="Binary",IF('Responses'!B64=A$7,1,0),'Responses'!B64)</f>
        <v>1</v>
      </c>
      <c r="B77" s="120">
        <f>IF(B$6="Binary",IF('Responses'!C64=B$7,1,0),'Responses'!C64)</f>
        <v>0.22500000000000001</v>
      </c>
      <c r="C77" s="121">
        <f>IF(C$6="Binary",IF('Responses'!D64=C$7,1,0),'Responses'!D64)</f>
        <v>0.38200000000000001</v>
      </c>
      <c r="D77" s="122" t="str">
        <f>IF(D$6="Binary",IF('Responses'!E64=D$7,1,0),'Responses'!E64)</f>
        <v>Firm-Fixed-Price</v>
      </c>
      <c r="E77" s="193">
        <v>60</v>
      </c>
      <c r="F77" s="187">
        <f>'Responses'!F64</f>
        <v>0.56499999999999995</v>
      </c>
    </row>
    <row r="78" spans="1:6" s="148" customFormat="1" ht="15.6" x14ac:dyDescent="0.3">
      <c r="A78" s="186">
        <f>IF(A$6="Binary",IF('Responses'!B65=A$7,1,0),'Responses'!B65)</f>
        <v>1</v>
      </c>
      <c r="B78" s="120">
        <f>IF(B$6="Binary",IF('Responses'!C65=B$7,1,0),'Responses'!C65)</f>
        <v>3.2000000000000001E-2</v>
      </c>
      <c r="C78" s="121">
        <f>IF(C$6="Binary",IF('Responses'!D65=C$7,1,0),'Responses'!D65)</f>
        <v>0.17599999999999999</v>
      </c>
      <c r="D78" s="122" t="str">
        <f>IF(D$6="Binary",IF('Responses'!E65=D$7,1,0),'Responses'!E65)</f>
        <v>Firm-Fixed-Price</v>
      </c>
      <c r="E78" s="193">
        <v>61</v>
      </c>
      <c r="F78" s="187">
        <f>'Responses'!F65</f>
        <v>0.47699999999999998</v>
      </c>
    </row>
    <row r="79" spans="1:6" s="148" customFormat="1" ht="29.4" customHeight="1" x14ac:dyDescent="0.3">
      <c r="A79" s="186">
        <f>IF(A$6="Binary",IF('Responses'!B66=A$7,1,0),'Responses'!B66)</f>
        <v>0</v>
      </c>
      <c r="B79" s="120">
        <f>IF(B$6="Binary",IF('Responses'!C66=B$7,1,0),'Responses'!C66)</f>
        <v>0.251</v>
      </c>
      <c r="C79" s="121">
        <f>IF(C$6="Binary",IF('Responses'!D66=C$7,1,0),'Responses'!D66)</f>
        <v>0.47399999999999998</v>
      </c>
      <c r="D79" s="122" t="str">
        <f>IF(D$6="Binary",IF('Responses'!E66=D$7,1,0),'Responses'!E66)</f>
        <v>Firm-Fixed-Price</v>
      </c>
      <c r="E79" s="193">
        <v>62</v>
      </c>
      <c r="F79" s="187">
        <f>'Responses'!F66</f>
        <v>0.32400000000000001</v>
      </c>
    </row>
    <row r="80" spans="1:6" s="148" customFormat="1" ht="15.6" x14ac:dyDescent="0.3">
      <c r="A80" s="186">
        <f>IF(A$6="Binary",IF('Responses'!B67=A$7,1,0),'Responses'!B67)</f>
        <v>1</v>
      </c>
      <c r="B80" s="120">
        <f>IF(B$6="Binary",IF('Responses'!C67=B$7,1,0),'Responses'!C67)</f>
        <v>0.13800000000000001</v>
      </c>
      <c r="C80" s="121">
        <f>IF(C$6="Binary",IF('Responses'!D67=C$7,1,0),'Responses'!D67)</f>
        <v>0.65500000000000003</v>
      </c>
      <c r="D80" s="122" t="str">
        <f>IF(D$6="Binary",IF('Responses'!E67=D$7,1,0),'Responses'!E67)</f>
        <v>Cost-Plus</v>
      </c>
      <c r="E80" s="193">
        <v>63</v>
      </c>
      <c r="F80" s="187">
        <f>'Responses'!F67</f>
        <v>0.157</v>
      </c>
    </row>
    <row r="81" spans="1:6" s="148" customFormat="1" ht="15.6" x14ac:dyDescent="0.3">
      <c r="A81" s="186">
        <f>IF(A$6="Binary",IF('Responses'!B68=A$7,1,0),'Responses'!B68)</f>
        <v>1</v>
      </c>
      <c r="B81" s="120">
        <f>IF(B$6="Binary",IF('Responses'!C68=B$7,1,0),'Responses'!C68)</f>
        <v>0.20200000000000001</v>
      </c>
      <c r="C81" s="121">
        <f>IF(C$6="Binary",IF('Responses'!D68=C$7,1,0),'Responses'!D68)</f>
        <v>0.439</v>
      </c>
      <c r="D81" s="122" t="str">
        <f>IF(D$6="Binary",IF('Responses'!E68=D$7,1,0),'Responses'!E68)</f>
        <v>Firm-Fixed-Price</v>
      </c>
      <c r="E81" s="193">
        <v>64</v>
      </c>
      <c r="F81" s="187">
        <f>'Responses'!F68</f>
        <v>0.47499999999999998</v>
      </c>
    </row>
    <row r="82" spans="1:6" s="148" customFormat="1" ht="15.6" x14ac:dyDescent="0.3">
      <c r="A82" s="186">
        <f>IF(A$6="Binary",IF('Responses'!B69=A$7,1,0),'Responses'!B69)</f>
        <v>0</v>
      </c>
      <c r="B82" s="120">
        <f>IF(B$6="Binary",IF('Responses'!C69=B$7,1,0),'Responses'!C69)</f>
        <v>0.23</v>
      </c>
      <c r="C82" s="121">
        <f>IF(C$6="Binary",IF('Responses'!D69=C$7,1,0),'Responses'!D69)</f>
        <v>0.39100000000000001</v>
      </c>
      <c r="D82" s="122" t="str">
        <f>IF(D$6="Binary",IF('Responses'!E69=D$7,1,0),'Responses'!E69)</f>
        <v>Firm-Fixed-Price</v>
      </c>
      <c r="E82" s="193">
        <v>65</v>
      </c>
      <c r="F82" s="187">
        <f>'Responses'!F69</f>
        <v>0.379</v>
      </c>
    </row>
    <row r="83" spans="1:6" s="148" customFormat="1" ht="15.6" x14ac:dyDescent="0.3">
      <c r="A83" s="186">
        <f>IF(A$6="Binary",IF('Responses'!B70=A$7,1,0),'Responses'!B70)</f>
        <v>0</v>
      </c>
      <c r="B83" s="120">
        <f>IF(B$6="Binary",IF('Responses'!C70=B$7,1,0),'Responses'!C70)</f>
        <v>8.6999999999999994E-2</v>
      </c>
      <c r="C83" s="121">
        <f>IF(C$6="Binary",IF('Responses'!D70=C$7,1,0),'Responses'!D70)</f>
        <v>0.72699999999999998</v>
      </c>
      <c r="D83" s="122" t="str">
        <f>IF(D$6="Binary",IF('Responses'!E70=D$7,1,0),'Responses'!E70)</f>
        <v>Time &amp; Materials</v>
      </c>
      <c r="E83" s="193">
        <v>66</v>
      </c>
      <c r="F83" s="187">
        <f>'Responses'!F70</f>
        <v>7.0999999999999994E-2</v>
      </c>
    </row>
    <row r="84" spans="1:6" s="148" customFormat="1" ht="15.6" x14ac:dyDescent="0.3">
      <c r="A84" s="186">
        <f>IF(A$6="Binary",IF('Responses'!B71=A$7,1,0),'Responses'!B71)</f>
        <v>0</v>
      </c>
      <c r="B84" s="120">
        <f>IF(B$6="Binary",IF('Responses'!C71=B$7,1,0),'Responses'!C71)</f>
        <v>0.12</v>
      </c>
      <c r="C84" s="121">
        <f>IF(C$6="Binary",IF('Responses'!D71=C$7,1,0),'Responses'!D71)</f>
        <v>0.42599999999999999</v>
      </c>
      <c r="D84" s="122" t="str">
        <f>IF(D$6="Binary",IF('Responses'!E71=D$7,1,0),'Responses'!E71)</f>
        <v>Firm-Fixed-Price</v>
      </c>
      <c r="E84" s="193">
        <v>67</v>
      </c>
      <c r="F84" s="187">
        <f>'Responses'!F71</f>
        <v>0.35199999999999998</v>
      </c>
    </row>
    <row r="85" spans="1:6" s="148" customFormat="1" ht="15.6" x14ac:dyDescent="0.3">
      <c r="A85" s="186">
        <f>IF(A$6="Binary",IF('Responses'!B72=A$7,1,0),'Responses'!B72)</f>
        <v>0</v>
      </c>
      <c r="B85" s="120">
        <f>IF(B$6="Binary",IF('Responses'!C72=B$7,1,0),'Responses'!C72)</f>
        <v>0.29099999999999998</v>
      </c>
      <c r="C85" s="121">
        <f>IF(C$6="Binary",IF('Responses'!D72=C$7,1,0),'Responses'!D72)</f>
        <v>0.64100000000000001</v>
      </c>
      <c r="D85" s="122" t="str">
        <f>IF(D$6="Binary",IF('Responses'!E72=D$7,1,0),'Responses'!E72)</f>
        <v>Cost-Plus</v>
      </c>
      <c r="E85" s="193">
        <v>68</v>
      </c>
      <c r="F85" s="187">
        <f>'Responses'!F72</f>
        <v>0.113</v>
      </c>
    </row>
    <row r="86" spans="1:6" s="148" customFormat="1" ht="15.6" x14ac:dyDescent="0.3">
      <c r="A86" s="186">
        <f>IF(A$6="Binary",IF('Responses'!B73=A$7,1,0),'Responses'!B73)</f>
        <v>1</v>
      </c>
      <c r="B86" s="120">
        <f>IF(B$6="Binary",IF('Responses'!C73=B$7,1,0),'Responses'!C73)</f>
        <v>0.125</v>
      </c>
      <c r="C86" s="121">
        <f>IF(C$6="Binary",IF('Responses'!D73=C$7,1,0),'Responses'!D73)</f>
        <v>0.36699999999999999</v>
      </c>
      <c r="D86" s="122" t="str">
        <f>IF(D$6="Binary",IF('Responses'!E73=D$7,1,0),'Responses'!E73)</f>
        <v>Firm-Fixed-Price</v>
      </c>
      <c r="E86" s="193">
        <v>69</v>
      </c>
      <c r="F86" s="187">
        <f>'Responses'!F73</f>
        <v>0.46200000000000002</v>
      </c>
    </row>
    <row r="87" spans="1:6" s="148" customFormat="1" ht="15.6" x14ac:dyDescent="0.3">
      <c r="A87" s="186">
        <f>IF(A$6="Binary",IF('Responses'!B74=A$7,1,0),'Responses'!B74)</f>
        <v>1</v>
      </c>
      <c r="B87" s="120">
        <f>IF(B$6="Binary",IF('Responses'!C74=B$7,1,0),'Responses'!C74)</f>
        <v>0.14199999999999999</v>
      </c>
      <c r="C87" s="121">
        <f>IF(C$6="Binary",IF('Responses'!D74=C$7,1,0),'Responses'!D74)</f>
        <v>0.88</v>
      </c>
      <c r="D87" s="122" t="str">
        <f>IF(D$6="Binary",IF('Responses'!E74=D$7,1,0),'Responses'!E74)</f>
        <v>Cost-Plus</v>
      </c>
      <c r="E87" s="193">
        <v>70</v>
      </c>
      <c r="F87" s="187">
        <f>'Responses'!F74</f>
        <v>0.13100000000000001</v>
      </c>
    </row>
    <row r="88" spans="1:6" s="148" customFormat="1" ht="22.95" customHeight="1" x14ac:dyDescent="0.3">
      <c r="A88" s="186">
        <f>IF(A$6="Binary",IF('Responses'!B75=A$7,1,0),'Responses'!B75)</f>
        <v>0</v>
      </c>
      <c r="B88" s="120">
        <f>IF(B$6="Binary",IF('Responses'!C75=B$7,1,0),'Responses'!C75)</f>
        <v>0.159</v>
      </c>
      <c r="C88" s="121">
        <f>IF(C$6="Binary",IF('Responses'!D75=C$7,1,0),'Responses'!D75)</f>
        <v>0.624</v>
      </c>
      <c r="D88" s="122" t="str">
        <f>IF(D$6="Binary",IF('Responses'!E75=D$7,1,0),'Responses'!E75)</f>
        <v>Time &amp; Materials</v>
      </c>
      <c r="E88" s="193">
        <v>71</v>
      </c>
      <c r="F88" s="187">
        <f>'Responses'!F75</f>
        <v>0.23</v>
      </c>
    </row>
    <row r="89" spans="1:6" s="148" customFormat="1" ht="15.6" x14ac:dyDescent="0.3">
      <c r="A89" s="186">
        <f>IF(A$6="Binary",IF('Responses'!B76=A$7,1,0),'Responses'!B76)</f>
        <v>0</v>
      </c>
      <c r="B89" s="120">
        <f>IF(B$6="Binary",IF('Responses'!C76=B$7,1,0),'Responses'!C76)</f>
        <v>0.32700000000000001</v>
      </c>
      <c r="C89" s="121">
        <f>IF(C$6="Binary",IF('Responses'!D76=C$7,1,0),'Responses'!D76)</f>
        <v>0.57999999999999996</v>
      </c>
      <c r="D89" s="122" t="str">
        <f>IF(D$6="Binary",IF('Responses'!E76=D$7,1,0),'Responses'!E76)</f>
        <v>Firm-Fixed-Price</v>
      </c>
      <c r="E89" s="193">
        <v>72</v>
      </c>
      <c r="F89" s="187">
        <f>'Responses'!F76</f>
        <v>0.245</v>
      </c>
    </row>
    <row r="90" spans="1:6" s="148" customFormat="1" ht="15.6" x14ac:dyDescent="0.3">
      <c r="A90" s="186">
        <f>IF(A$6="Binary",IF('Responses'!B77=A$7,1,0),'Responses'!B77)</f>
        <v>0</v>
      </c>
      <c r="B90" s="120">
        <f>IF(B$6="Binary",IF('Responses'!C77=B$7,1,0),'Responses'!C77)</f>
        <v>0.39300000000000002</v>
      </c>
      <c r="C90" s="121">
        <f>IF(C$6="Binary",IF('Responses'!D77=C$7,1,0),'Responses'!D77)</f>
        <v>0.20200000000000001</v>
      </c>
      <c r="D90" s="122" t="str">
        <f>IF(D$6="Binary",IF('Responses'!E77=D$7,1,0),'Responses'!E77)</f>
        <v>Firm-Fixed-Price</v>
      </c>
      <c r="E90" s="193">
        <v>73</v>
      </c>
      <c r="F90" s="187">
        <f>'Responses'!F77</f>
        <v>0.48599999999999999</v>
      </c>
    </row>
    <row r="91" spans="1:6" s="148" customFormat="1" ht="15.6" x14ac:dyDescent="0.3">
      <c r="A91" s="186">
        <f>IF(A$6="Binary",IF('Responses'!B78=A$7,1,0),'Responses'!B78)</f>
        <v>0</v>
      </c>
      <c r="B91" s="120">
        <f>IF(B$6="Binary",IF('Responses'!C78=B$7,1,0),'Responses'!C78)</f>
        <v>4.8000000000000001E-2</v>
      </c>
      <c r="C91" s="121">
        <f>IF(C$6="Binary",IF('Responses'!D78=C$7,1,0),'Responses'!D78)</f>
        <v>0.85699999999999998</v>
      </c>
      <c r="D91" s="122" t="str">
        <f>IF(D$6="Binary",IF('Responses'!E78=D$7,1,0),'Responses'!E78)</f>
        <v>Cost-Plus</v>
      </c>
      <c r="E91" s="193">
        <v>74</v>
      </c>
      <c r="F91" s="187">
        <f>'Responses'!F78</f>
        <v>3.6999999999999998E-2</v>
      </c>
    </row>
    <row r="92" spans="1:6" s="148" customFormat="1" ht="15.6" x14ac:dyDescent="0.3">
      <c r="A92" s="186">
        <f>IF(A$6="Binary",IF('Responses'!B79=A$7,1,0),'Responses'!B79)</f>
        <v>0</v>
      </c>
      <c r="B92" s="120">
        <f>IF(B$6="Binary",IF('Responses'!C79=B$7,1,0),'Responses'!C79)</f>
        <v>0.30099999999999999</v>
      </c>
      <c r="C92" s="121">
        <f>IF(C$6="Binary",IF('Responses'!D79=C$7,1,0),'Responses'!D79)</f>
        <v>0.71899999999999997</v>
      </c>
      <c r="D92" s="122" t="str">
        <f>IF(D$6="Binary",IF('Responses'!E79=D$7,1,0),'Responses'!E79)</f>
        <v>Time &amp; Materials</v>
      </c>
      <c r="E92" s="193">
        <v>75</v>
      </c>
      <c r="F92" s="187">
        <f>'Responses'!F79</f>
        <v>0.14000000000000001</v>
      </c>
    </row>
    <row r="93" spans="1:6" s="148" customFormat="1" ht="15.6" x14ac:dyDescent="0.3">
      <c r="A93" s="186">
        <f>IF(A$6="Binary",IF('Responses'!B80=A$7,1,0),'Responses'!B80)</f>
        <v>0</v>
      </c>
      <c r="B93" s="120">
        <f>IF(B$6="Binary",IF('Responses'!C80=B$7,1,0),'Responses'!C80)</f>
        <v>3.1E-2</v>
      </c>
      <c r="C93" s="121">
        <f>IF(C$6="Binary",IF('Responses'!D80=C$7,1,0),'Responses'!D80)</f>
        <v>0.36399999999999999</v>
      </c>
      <c r="D93" s="122" t="str">
        <f>IF(D$6="Binary",IF('Responses'!E80=D$7,1,0),'Responses'!E80)</f>
        <v>Time &amp; Materials</v>
      </c>
      <c r="E93" s="193">
        <v>76</v>
      </c>
      <c r="F93" s="187">
        <f>'Responses'!F80</f>
        <v>0.253</v>
      </c>
    </row>
    <row r="94" spans="1:6" s="148" customFormat="1" ht="15.6" x14ac:dyDescent="0.3">
      <c r="A94" s="186">
        <f>IF(A$6="Binary",IF('Responses'!B81=A$7,1,0),'Responses'!B81)</f>
        <v>0</v>
      </c>
      <c r="B94" s="120">
        <f>IF(B$6="Binary",IF('Responses'!C81=B$7,1,0),'Responses'!C81)</f>
        <v>0.13300000000000001</v>
      </c>
      <c r="C94" s="121">
        <f>IF(C$6="Binary",IF('Responses'!D81=C$7,1,0),'Responses'!D81)</f>
        <v>0.29799999999999999</v>
      </c>
      <c r="D94" s="122" t="str">
        <f>IF(D$6="Binary",IF('Responses'!E81=D$7,1,0),'Responses'!E81)</f>
        <v>Time &amp; Materials</v>
      </c>
      <c r="E94" s="193">
        <v>77</v>
      </c>
      <c r="F94" s="187">
        <f>'Responses'!F81</f>
        <v>0.26700000000000002</v>
      </c>
    </row>
    <row r="95" spans="1:6" s="148" customFormat="1" ht="15.6" x14ac:dyDescent="0.3">
      <c r="A95" s="186">
        <f>IF(A$6="Binary",IF('Responses'!B82=A$7,1,0),'Responses'!B82)</f>
        <v>1</v>
      </c>
      <c r="B95" s="120">
        <f>IF(B$6="Binary",IF('Responses'!C82=B$7,1,0),'Responses'!C82)</f>
        <v>0.69899999999999995</v>
      </c>
      <c r="C95" s="121">
        <f>IF(C$6="Binary",IF('Responses'!D82=C$7,1,0),'Responses'!D82)</f>
        <v>0.224</v>
      </c>
      <c r="D95" s="122" t="str">
        <f>IF(D$6="Binary",IF('Responses'!E82=D$7,1,0),'Responses'!E82)</f>
        <v>Firm-Fixed-Price</v>
      </c>
      <c r="E95" s="193">
        <v>78</v>
      </c>
      <c r="F95" s="187">
        <f>'Responses'!F82</f>
        <v>0.76</v>
      </c>
    </row>
    <row r="96" spans="1:6" s="148" customFormat="1" ht="15.6" x14ac:dyDescent="0.3">
      <c r="A96" s="186">
        <f>IF(A$6="Binary",IF('Responses'!B83=A$7,1,0),'Responses'!B83)</f>
        <v>0</v>
      </c>
      <c r="B96" s="120">
        <f>IF(B$6="Binary",IF('Responses'!C83=B$7,1,0),'Responses'!C83)</f>
        <v>0.09</v>
      </c>
      <c r="C96" s="121">
        <f>IF(C$6="Binary",IF('Responses'!D83=C$7,1,0),'Responses'!D83)</f>
        <v>0.61799999999999999</v>
      </c>
      <c r="D96" s="122" t="str">
        <f>IF(D$6="Binary",IF('Responses'!E83=D$7,1,0),'Responses'!E83)</f>
        <v>Firm-Fixed-Price</v>
      </c>
      <c r="E96" s="193">
        <v>79</v>
      </c>
      <c r="F96" s="187">
        <f>'Responses'!F83</f>
        <v>0.14000000000000001</v>
      </c>
    </row>
    <row r="97" spans="1:6" s="148" customFormat="1" ht="15.6" x14ac:dyDescent="0.3">
      <c r="A97" s="186">
        <f>IF(A$6="Binary",IF('Responses'!B84=A$7,1,0),'Responses'!B84)</f>
        <v>0</v>
      </c>
      <c r="B97" s="120">
        <f>IF(B$6="Binary",IF('Responses'!C84=B$7,1,0),'Responses'!C84)</f>
        <v>0.189</v>
      </c>
      <c r="C97" s="121">
        <f>IF(C$6="Binary",IF('Responses'!D84=C$7,1,0),'Responses'!D84)</f>
        <v>3.7999999999999999E-2</v>
      </c>
      <c r="D97" s="122" t="str">
        <f>IF(D$6="Binary",IF('Responses'!E84=D$7,1,0),'Responses'!E84)</f>
        <v>Firm-Fixed-Price</v>
      </c>
      <c r="E97" s="193">
        <v>80</v>
      </c>
      <c r="F97" s="187">
        <f>'Responses'!F84</f>
        <v>0.59699999999999998</v>
      </c>
    </row>
    <row r="98" spans="1:6" s="148" customFormat="1" ht="23.4" customHeight="1" x14ac:dyDescent="0.3">
      <c r="A98" s="186">
        <f>IF(A$6="Binary",IF('Responses'!B85=A$7,1,0),'Responses'!B85)</f>
        <v>0</v>
      </c>
      <c r="B98" s="120">
        <f>IF(B$6="Binary",IF('Responses'!C85=B$7,1,0),'Responses'!C85)</f>
        <v>5.0999999999999997E-2</v>
      </c>
      <c r="C98" s="121">
        <f>IF(C$6="Binary",IF('Responses'!D85=C$7,1,0),'Responses'!D85)</f>
        <v>0.83299999999999996</v>
      </c>
      <c r="D98" s="122" t="str">
        <f>IF(D$6="Binary",IF('Responses'!E85=D$7,1,0),'Responses'!E85)</f>
        <v>Cost-Plus</v>
      </c>
      <c r="E98" s="193">
        <v>81</v>
      </c>
      <c r="F98" s="187">
        <f>'Responses'!F85</f>
        <v>3.3000000000000002E-2</v>
      </c>
    </row>
    <row r="99" spans="1:6" s="148" customFormat="1" ht="15.6" x14ac:dyDescent="0.3">
      <c r="A99" s="186">
        <f>IF(A$6="Binary",IF('Responses'!B86=A$7,1,0),'Responses'!B86)</f>
        <v>1</v>
      </c>
      <c r="B99" s="120">
        <f>IF(B$6="Binary",IF('Responses'!C86=B$7,1,0),'Responses'!C86)</f>
        <v>0.33200000000000002</v>
      </c>
      <c r="C99" s="121">
        <f>IF(C$6="Binary",IF('Responses'!D86=C$7,1,0),'Responses'!D86)</f>
        <v>0.79100000000000004</v>
      </c>
      <c r="D99" s="122" t="str">
        <f>IF(D$6="Binary",IF('Responses'!E86=D$7,1,0),'Responses'!E86)</f>
        <v>Time &amp; Materials</v>
      </c>
      <c r="E99" s="193">
        <v>82</v>
      </c>
      <c r="F99" s="187">
        <f>'Responses'!F86</f>
        <v>0.29599999999999999</v>
      </c>
    </row>
    <row r="100" spans="1:6" s="148" customFormat="1" ht="15.6" x14ac:dyDescent="0.3">
      <c r="A100" s="186">
        <f>IF(A$6="Binary",IF('Responses'!B87=A$7,1,0),'Responses'!B87)</f>
        <v>1</v>
      </c>
      <c r="B100" s="120">
        <f>IF(B$6="Binary",IF('Responses'!C87=B$7,1,0),'Responses'!C87)</f>
        <v>0.26600000000000001</v>
      </c>
      <c r="C100" s="121">
        <f>IF(C$6="Binary",IF('Responses'!D87=C$7,1,0),'Responses'!D87)</f>
        <v>0.42799999999999999</v>
      </c>
      <c r="D100" s="122" t="str">
        <f>IF(D$6="Binary",IF('Responses'!E87=D$7,1,0),'Responses'!E87)</f>
        <v>Firm-Fixed-Price</v>
      </c>
      <c r="E100" s="193">
        <v>83</v>
      </c>
      <c r="F100" s="187">
        <f>'Responses'!F87</f>
        <v>0.60099999999999998</v>
      </c>
    </row>
    <row r="101" spans="1:6" s="148" customFormat="1" ht="15.6" x14ac:dyDescent="0.3">
      <c r="A101" s="186">
        <f>IF(A$6="Binary",IF('Responses'!B88=A$7,1,0),'Responses'!B88)</f>
        <v>1</v>
      </c>
      <c r="B101" s="120">
        <f>IF(B$6="Binary",IF('Responses'!C88=B$7,1,0),'Responses'!C88)</f>
        <v>0.26800000000000002</v>
      </c>
      <c r="C101" s="121">
        <f>IF(C$6="Binary",IF('Responses'!D88=C$7,1,0),'Responses'!D88)</f>
        <v>0.17199999999999999</v>
      </c>
      <c r="D101" s="122" t="str">
        <f>IF(D$6="Binary",IF('Responses'!E88=D$7,1,0),'Responses'!E88)</f>
        <v>Firm-Fixed-Price</v>
      </c>
      <c r="E101" s="193">
        <v>84</v>
      </c>
      <c r="F101" s="187">
        <f>'Responses'!F88</f>
        <v>0.77800000000000002</v>
      </c>
    </row>
    <row r="102" spans="1:6" s="148" customFormat="1" ht="15.6" x14ac:dyDescent="0.3">
      <c r="A102" s="186">
        <f>IF(A$6="Binary",IF('Responses'!B89=A$7,1,0),'Responses'!B89)</f>
        <v>1</v>
      </c>
      <c r="B102" s="120">
        <f>IF(B$6="Binary",IF('Responses'!C89=B$7,1,0),'Responses'!C89)</f>
        <v>0.33100000000000002</v>
      </c>
      <c r="C102" s="121">
        <f>IF(C$6="Binary",IF('Responses'!D89=C$7,1,0),'Responses'!D89)</f>
        <v>0.67400000000000004</v>
      </c>
      <c r="D102" s="122" t="str">
        <f>IF(D$6="Binary",IF('Responses'!E89=D$7,1,0),'Responses'!E89)</f>
        <v>Firm-Fixed-Price</v>
      </c>
      <c r="E102" s="193">
        <v>85</v>
      </c>
      <c r="F102" s="187">
        <f>'Responses'!F89</f>
        <v>0.38100000000000001</v>
      </c>
    </row>
    <row r="103" spans="1:6" s="148" customFormat="1" ht="24.6" customHeight="1" x14ac:dyDescent="0.3">
      <c r="A103" s="186">
        <f>IF(A$6="Binary",IF('Responses'!B90=A$7,1,0),'Responses'!B90)</f>
        <v>1</v>
      </c>
      <c r="B103" s="120">
        <f>IF(B$6="Binary",IF('Responses'!C90=B$7,1,0),'Responses'!C90)</f>
        <v>0.24399999999999999</v>
      </c>
      <c r="C103" s="121">
        <f>IF(C$6="Binary",IF('Responses'!D90=C$7,1,0),'Responses'!D90)</f>
        <v>5.0000000000000001E-3</v>
      </c>
      <c r="D103" s="122" t="str">
        <f>IF(D$6="Binary",IF('Responses'!E90=D$7,1,0),'Responses'!E90)</f>
        <v>Firm-Fixed-Price</v>
      </c>
      <c r="E103" s="193">
        <v>86</v>
      </c>
      <c r="F103" s="187">
        <f>'Responses'!F90</f>
        <v>0.49399999999999999</v>
      </c>
    </row>
    <row r="104" spans="1:6" s="148" customFormat="1" ht="15.6" x14ac:dyDescent="0.3">
      <c r="A104" s="186">
        <f>IF(A$6="Binary",IF('Responses'!B91=A$7,1,0),'Responses'!B91)</f>
        <v>1</v>
      </c>
      <c r="B104" s="120">
        <f>IF(B$6="Binary",IF('Responses'!C91=B$7,1,0),'Responses'!C91)</f>
        <v>0.17199999999999999</v>
      </c>
      <c r="C104" s="121">
        <f>IF(C$6="Binary",IF('Responses'!D91=C$7,1,0),'Responses'!D91)</f>
        <v>0.30499999999999999</v>
      </c>
      <c r="D104" s="122" t="str">
        <f>IF(D$6="Binary",IF('Responses'!E91=D$7,1,0),'Responses'!E91)</f>
        <v>Time &amp; Materials</v>
      </c>
      <c r="E104" s="193">
        <v>87</v>
      </c>
      <c r="F104" s="187">
        <f>'Responses'!F91</f>
        <v>0.47299999999999998</v>
      </c>
    </row>
    <row r="105" spans="1:6" s="148" customFormat="1" ht="15.6" x14ac:dyDescent="0.3">
      <c r="A105" s="186">
        <f>IF(A$6="Binary",IF('Responses'!B92=A$7,1,0),'Responses'!B92)</f>
        <v>0</v>
      </c>
      <c r="B105" s="120">
        <f>IF(B$6="Binary",IF('Responses'!C92=B$7,1,0),'Responses'!C92)</f>
        <v>0.182</v>
      </c>
      <c r="C105" s="121">
        <f>IF(C$6="Binary",IF('Responses'!D92=C$7,1,0),'Responses'!D92)</f>
        <v>0.39300000000000002</v>
      </c>
      <c r="D105" s="122" t="str">
        <f>IF(D$6="Binary",IF('Responses'!E92=D$7,1,0),'Responses'!E92)</f>
        <v>Time &amp; Materials</v>
      </c>
      <c r="E105" s="193">
        <v>88</v>
      </c>
      <c r="F105" s="187">
        <f>'Responses'!F92</f>
        <v>0.40100000000000002</v>
      </c>
    </row>
    <row r="106" spans="1:6" s="148" customFormat="1" ht="23.4" customHeight="1" x14ac:dyDescent="0.3">
      <c r="A106" s="186">
        <f>IF(A$6="Binary",IF('Responses'!B93=A$7,1,0),'Responses'!B93)</f>
        <v>1</v>
      </c>
      <c r="B106" s="120">
        <f>IF(B$6="Binary",IF('Responses'!C93=B$7,1,0),'Responses'!C93)</f>
        <v>0.29199999999999998</v>
      </c>
      <c r="C106" s="121">
        <f>IF(C$6="Binary",IF('Responses'!D93=C$7,1,0),'Responses'!D93)</f>
        <v>0.48399999999999999</v>
      </c>
      <c r="D106" s="122" t="str">
        <f>IF(D$6="Binary",IF('Responses'!E93=D$7,1,0),'Responses'!E93)</f>
        <v>Cost-Plus</v>
      </c>
      <c r="E106" s="193">
        <v>89</v>
      </c>
      <c r="F106" s="187">
        <f>'Responses'!F93</f>
        <v>0.35899999999999999</v>
      </c>
    </row>
    <row r="107" spans="1:6" s="148" customFormat="1" ht="15.6" x14ac:dyDescent="0.3">
      <c r="A107" s="186">
        <f>IF(A$6="Binary",IF('Responses'!B94=A$7,1,0),'Responses'!B94)</f>
        <v>0</v>
      </c>
      <c r="B107" s="120">
        <f>IF(B$6="Binary",IF('Responses'!C94=B$7,1,0),'Responses'!C94)</f>
        <v>0.34399999999999997</v>
      </c>
      <c r="C107" s="121">
        <f>IF(C$6="Binary",IF('Responses'!D94=C$7,1,0),'Responses'!D94)</f>
        <v>0.91</v>
      </c>
      <c r="D107" s="122" t="str">
        <f>IF(D$6="Binary",IF('Responses'!E94=D$7,1,0),'Responses'!E94)</f>
        <v>Time &amp; Materials</v>
      </c>
      <c r="E107" s="193">
        <v>90</v>
      </c>
      <c r="F107" s="187">
        <f>'Responses'!F94</f>
        <v>0.15</v>
      </c>
    </row>
    <row r="108" spans="1:6" s="148" customFormat="1" ht="15.6" x14ac:dyDescent="0.3">
      <c r="A108" s="186">
        <f>IF(A$6="Binary",IF('Responses'!B95=A$7,1,0),'Responses'!B95)</f>
        <v>1</v>
      </c>
      <c r="B108" s="120">
        <f>IF(B$6="Binary",IF('Responses'!C95=B$7,1,0),'Responses'!C95)</f>
        <v>5.1999999999999998E-2</v>
      </c>
      <c r="C108" s="121">
        <f>IF(C$6="Binary",IF('Responses'!D95=C$7,1,0),'Responses'!D95)</f>
        <v>0.24299999999999999</v>
      </c>
      <c r="D108" s="122" t="str">
        <f>IF(D$6="Binary",IF('Responses'!E95=D$7,1,0),'Responses'!E95)</f>
        <v>Firm-Fixed-Price</v>
      </c>
      <c r="E108" s="193">
        <v>91</v>
      </c>
      <c r="F108" s="187">
        <f>'Responses'!F95</f>
        <v>0.49099999999999999</v>
      </c>
    </row>
    <row r="109" spans="1:6" s="148" customFormat="1" ht="15.6" x14ac:dyDescent="0.3">
      <c r="A109" s="186">
        <f>IF(A$6="Binary",IF('Responses'!B96=A$7,1,0),'Responses'!B96)</f>
        <v>1</v>
      </c>
      <c r="B109" s="120">
        <f>IF(B$6="Binary",IF('Responses'!C96=B$7,1,0),'Responses'!C96)</f>
        <v>0.11899999999999999</v>
      </c>
      <c r="C109" s="121">
        <f>IF(C$6="Binary",IF('Responses'!D96=C$7,1,0),'Responses'!D96)</f>
        <v>0.247</v>
      </c>
      <c r="D109" s="122" t="str">
        <f>IF(D$6="Binary",IF('Responses'!E96=D$7,1,0),'Responses'!E96)</f>
        <v>Time &amp; Materials</v>
      </c>
      <c r="E109" s="193">
        <v>92</v>
      </c>
      <c r="F109" s="187">
        <f>'Responses'!F96</f>
        <v>0.52800000000000002</v>
      </c>
    </row>
    <row r="110" spans="1:6" s="148" customFormat="1" ht="15.6" x14ac:dyDescent="0.3">
      <c r="A110" s="186">
        <f>IF(A$6="Binary",IF('Responses'!B97=A$7,1,0),'Responses'!B97)</f>
        <v>0</v>
      </c>
      <c r="B110" s="120">
        <f>IF(B$6="Binary",IF('Responses'!C97=B$7,1,0),'Responses'!C97)</f>
        <v>9.2999999999999999E-2</v>
      </c>
      <c r="C110" s="121">
        <f>IF(C$6="Binary",IF('Responses'!D97=C$7,1,0),'Responses'!D97)</f>
        <v>0.65100000000000002</v>
      </c>
      <c r="D110" s="122" t="str">
        <f>IF(D$6="Binary",IF('Responses'!E97=D$7,1,0),'Responses'!E97)</f>
        <v>Time &amp; Materials</v>
      </c>
      <c r="E110" s="193">
        <v>93</v>
      </c>
      <c r="F110" s="187">
        <f>'Responses'!F97</f>
        <v>0.111</v>
      </c>
    </row>
    <row r="111" spans="1:6" s="148" customFormat="1" ht="15.6" x14ac:dyDescent="0.3">
      <c r="A111" s="186">
        <f>IF(A$6="Binary",IF('Responses'!B98=A$7,1,0),'Responses'!B98)</f>
        <v>1</v>
      </c>
      <c r="B111" s="120">
        <f>IF(B$6="Binary",IF('Responses'!C98=B$7,1,0),'Responses'!C98)</f>
        <v>5.5E-2</v>
      </c>
      <c r="C111" s="121">
        <f>IF(C$6="Binary",IF('Responses'!D98=C$7,1,0),'Responses'!D98)</f>
        <v>0.23599999999999999</v>
      </c>
      <c r="D111" s="122" t="str">
        <f>IF(D$6="Binary",IF('Responses'!E98=D$7,1,0),'Responses'!E98)</f>
        <v>Time &amp; Materials</v>
      </c>
      <c r="E111" s="193">
        <v>94</v>
      </c>
      <c r="F111" s="187">
        <f>'Responses'!F98</f>
        <v>0.46100000000000002</v>
      </c>
    </row>
    <row r="112" spans="1:6" s="148" customFormat="1" ht="15.6" x14ac:dyDescent="0.3">
      <c r="A112" s="186">
        <f>IF(A$6="Binary",IF('Responses'!B99=A$7,1,0),'Responses'!B99)</f>
        <v>1</v>
      </c>
      <c r="B112" s="120">
        <f>IF(B$6="Binary",IF('Responses'!C99=B$7,1,0),'Responses'!C99)</f>
        <v>7.9000000000000001E-2</v>
      </c>
      <c r="C112" s="121">
        <f>IF(C$6="Binary",IF('Responses'!D99=C$7,1,0),'Responses'!D99)</f>
        <v>0.55400000000000005</v>
      </c>
      <c r="D112" s="122" t="str">
        <f>IF(D$6="Binary",IF('Responses'!E99=D$7,1,0),'Responses'!E99)</f>
        <v>Time &amp; Materials</v>
      </c>
      <c r="E112" s="193">
        <v>95</v>
      </c>
      <c r="F112" s="187">
        <f>'Responses'!F99</f>
        <v>0.33</v>
      </c>
    </row>
    <row r="113" spans="1:6" s="148" customFormat="1" ht="15.6" x14ac:dyDescent="0.3">
      <c r="A113" s="186">
        <f>IF(A$6="Binary",IF('Responses'!B100=A$7,1,0),'Responses'!B100)</f>
        <v>0</v>
      </c>
      <c r="B113" s="120">
        <f>IF(B$6="Binary",IF('Responses'!C100=B$7,1,0),'Responses'!C100)</f>
        <v>0.27500000000000002</v>
      </c>
      <c r="C113" s="121">
        <f>IF(C$6="Binary",IF('Responses'!D100=C$7,1,0),'Responses'!D100)</f>
        <v>0.48</v>
      </c>
      <c r="D113" s="122" t="str">
        <f>IF(D$6="Binary",IF('Responses'!E100=D$7,1,0),'Responses'!E100)</f>
        <v>Time &amp; Materials</v>
      </c>
      <c r="E113" s="193">
        <v>96</v>
      </c>
      <c r="F113" s="187">
        <f>'Responses'!F100</f>
        <v>0.33700000000000002</v>
      </c>
    </row>
    <row r="114" spans="1:6" s="148" customFormat="1" ht="24.6" customHeight="1" x14ac:dyDescent="0.3">
      <c r="A114" s="186">
        <f>IF(A$6="Binary",IF('Responses'!B101=A$7,1,0),'Responses'!B101)</f>
        <v>0</v>
      </c>
      <c r="B114" s="120">
        <f>IF(B$6="Binary",IF('Responses'!C101=B$7,1,0),'Responses'!C101)</f>
        <v>0.11899999999999999</v>
      </c>
      <c r="C114" s="121">
        <f>IF(C$6="Binary",IF('Responses'!D101=C$7,1,0),'Responses'!D101)</f>
        <v>0.622</v>
      </c>
      <c r="D114" s="122" t="str">
        <f>IF(D$6="Binary",IF('Responses'!E101=D$7,1,0),'Responses'!E101)</f>
        <v>Time &amp; Materials</v>
      </c>
      <c r="E114" s="193">
        <v>97</v>
      </c>
      <c r="F114" s="187">
        <f>'Responses'!F101</f>
        <v>0.34200000000000003</v>
      </c>
    </row>
    <row r="115" spans="1:6" s="148" customFormat="1" ht="15.6" x14ac:dyDescent="0.3">
      <c r="A115" s="186">
        <f>IF(A$6="Binary",IF('Responses'!B102=A$7,1,0),'Responses'!B102)</f>
        <v>1</v>
      </c>
      <c r="B115" s="120">
        <f>IF(B$6="Binary",IF('Responses'!C102=B$7,1,0),'Responses'!C102)</f>
        <v>0.14699999999999999</v>
      </c>
      <c r="C115" s="121">
        <f>IF(C$6="Binary",IF('Responses'!D102=C$7,1,0),'Responses'!D102)</f>
        <v>0.40899999999999997</v>
      </c>
      <c r="D115" s="122" t="str">
        <f>IF(D$6="Binary",IF('Responses'!E102=D$7,1,0),'Responses'!E102)</f>
        <v>Time &amp; Materials</v>
      </c>
      <c r="E115" s="193">
        <v>98</v>
      </c>
      <c r="F115" s="187">
        <f>'Responses'!F102</f>
        <v>0.42799999999999999</v>
      </c>
    </row>
    <row r="116" spans="1:6" s="148" customFormat="1" ht="15.6" x14ac:dyDescent="0.3">
      <c r="A116" s="186">
        <f>IF(A$6="Binary",IF('Responses'!B103=A$7,1,0),'Responses'!B103)</f>
        <v>1</v>
      </c>
      <c r="B116" s="120">
        <f>IF(B$6="Binary",IF('Responses'!C103=B$7,1,0),'Responses'!C103)</f>
        <v>0.55000000000000004</v>
      </c>
      <c r="C116" s="121">
        <f>IF(C$6="Binary",IF('Responses'!D103=C$7,1,0),'Responses'!D103)</f>
        <v>0.34200000000000003</v>
      </c>
      <c r="D116" s="122" t="str">
        <f>IF(D$6="Binary",IF('Responses'!E103=D$7,1,0),'Responses'!E103)</f>
        <v>Firm-Fixed-Price</v>
      </c>
      <c r="E116" s="193">
        <v>99</v>
      </c>
      <c r="F116" s="187">
        <f>'Responses'!F103</f>
        <v>0.66600000000000004</v>
      </c>
    </row>
    <row r="117" spans="1:6" s="148" customFormat="1" ht="15.6" x14ac:dyDescent="0.3">
      <c r="A117" s="186">
        <f>IF(A$6="Binary",IF('Responses'!B104=A$7,1,0),'Responses'!B104)</f>
        <v>1</v>
      </c>
      <c r="B117" s="120">
        <f>IF(B$6="Binary",IF('Responses'!C104=B$7,1,0),'Responses'!C104)</f>
        <v>0.16200000000000001</v>
      </c>
      <c r="C117" s="121">
        <f>IF(C$6="Binary",IF('Responses'!D104=C$7,1,0),'Responses'!D104)</f>
        <v>0.27300000000000002</v>
      </c>
      <c r="D117" s="122" t="str">
        <f>IF(D$6="Binary",IF('Responses'!E104=D$7,1,0),'Responses'!E104)</f>
        <v>Firm-Fixed-Price</v>
      </c>
      <c r="E117" s="193">
        <v>100</v>
      </c>
      <c r="F117" s="187">
        <f>'Responses'!F104</f>
        <v>0.59399999999999997</v>
      </c>
    </row>
    <row r="118" spans="1:6" s="148" customFormat="1" ht="15.6" x14ac:dyDescent="0.3">
      <c r="A118" s="186">
        <f>IF(A$6="Binary",IF('Responses'!B105=A$7,1,0),'Responses'!B105)</f>
        <v>1</v>
      </c>
      <c r="B118" s="120">
        <f>IF(B$6="Binary",IF('Responses'!C105=B$7,1,0),'Responses'!C105)</f>
        <v>0.224</v>
      </c>
      <c r="C118" s="121">
        <f>IF(C$6="Binary",IF('Responses'!D105=C$7,1,0),'Responses'!D105)</f>
        <v>0.59499999999999997</v>
      </c>
      <c r="D118" s="122" t="str">
        <f>IF(D$6="Binary",IF('Responses'!E105=D$7,1,0),'Responses'!E105)</f>
        <v>Firm-Fixed-Price</v>
      </c>
      <c r="E118" s="193">
        <v>101</v>
      </c>
      <c r="F118" s="187">
        <f>'Responses'!F105</f>
        <v>0.33600000000000002</v>
      </c>
    </row>
    <row r="119" spans="1:6" s="148" customFormat="1" ht="15.6" x14ac:dyDescent="0.3">
      <c r="A119" s="186">
        <f>IF(A$6="Binary",IF('Responses'!B106=A$7,1,0),'Responses'!B106)</f>
        <v>0</v>
      </c>
      <c r="B119" s="120">
        <f>IF(B$6="Binary",IF('Responses'!C106=B$7,1,0),'Responses'!C106)</f>
        <v>0.126</v>
      </c>
      <c r="C119" s="121">
        <f>IF(C$6="Binary",IF('Responses'!D106=C$7,1,0),'Responses'!D106)</f>
        <v>0.47899999999999998</v>
      </c>
      <c r="D119" s="122" t="str">
        <f>IF(D$6="Binary",IF('Responses'!E106=D$7,1,0),'Responses'!E106)</f>
        <v>Time &amp; Materials</v>
      </c>
      <c r="E119" s="193">
        <v>102</v>
      </c>
      <c r="F119" s="187">
        <f>'Responses'!F106</f>
        <v>0.17299999999999999</v>
      </c>
    </row>
    <row r="120" spans="1:6" s="148" customFormat="1" ht="15.6" x14ac:dyDescent="0.3">
      <c r="A120" s="186">
        <f>IF(A$6="Binary",IF('Responses'!B107=A$7,1,0),'Responses'!B107)</f>
        <v>1</v>
      </c>
      <c r="B120" s="120">
        <f>IF(B$6="Binary",IF('Responses'!C107=B$7,1,0),'Responses'!C107)</f>
        <v>4.9000000000000002E-2</v>
      </c>
      <c r="C120" s="121">
        <f>IF(C$6="Binary",IF('Responses'!D107=C$7,1,0),'Responses'!D107)</f>
        <v>0.45</v>
      </c>
      <c r="D120" s="122" t="str">
        <f>IF(D$6="Binary",IF('Responses'!E107=D$7,1,0),'Responses'!E107)</f>
        <v>Firm-Fixed-Price</v>
      </c>
      <c r="E120" s="193">
        <v>103</v>
      </c>
      <c r="F120" s="187">
        <f>'Responses'!F107</f>
        <v>0.40300000000000002</v>
      </c>
    </row>
    <row r="121" spans="1:6" s="148" customFormat="1" ht="15.6" x14ac:dyDescent="0.3">
      <c r="A121" s="186">
        <f>IF(A$6="Binary",IF('Responses'!B108=A$7,1,0),'Responses'!B108)</f>
        <v>0</v>
      </c>
      <c r="B121" s="120">
        <f>IF(B$6="Binary",IF('Responses'!C108=B$7,1,0),'Responses'!C108)</f>
        <v>5.7000000000000002E-2</v>
      </c>
      <c r="C121" s="121">
        <f>IF(C$6="Binary",IF('Responses'!D108=C$7,1,0),'Responses'!D108)</f>
        <v>0.17599999999999999</v>
      </c>
      <c r="D121" s="122" t="str">
        <f>IF(D$6="Binary",IF('Responses'!E108=D$7,1,0),'Responses'!E108)</f>
        <v>Time &amp; Materials</v>
      </c>
      <c r="E121" s="193">
        <v>104</v>
      </c>
      <c r="F121" s="187">
        <f>'Responses'!F108</f>
        <v>0.254</v>
      </c>
    </row>
    <row r="122" spans="1:6" s="148" customFormat="1" ht="15.6" x14ac:dyDescent="0.3">
      <c r="A122" s="186">
        <f>IF(A$6="Binary",IF('Responses'!B109=A$7,1,0),'Responses'!B109)</f>
        <v>0</v>
      </c>
      <c r="B122" s="120">
        <f>IF(B$6="Binary",IF('Responses'!C109=B$7,1,0),'Responses'!C109)</f>
        <v>0.10299999999999999</v>
      </c>
      <c r="C122" s="121">
        <f>IF(C$6="Binary",IF('Responses'!D109=C$7,1,0),'Responses'!D109)</f>
        <v>0.54200000000000004</v>
      </c>
      <c r="D122" s="122" t="str">
        <f>IF(D$6="Binary",IF('Responses'!E109=D$7,1,0),'Responses'!E109)</f>
        <v>Cost-Plus</v>
      </c>
      <c r="E122" s="193">
        <v>105</v>
      </c>
      <c r="F122" s="187">
        <f>'Responses'!F109</f>
        <v>0.109</v>
      </c>
    </row>
    <row r="123" spans="1:6" s="148" customFormat="1" ht="15.6" x14ac:dyDescent="0.3">
      <c r="A123" s="186">
        <f>IF(A$6="Binary",IF('Responses'!B110=A$7,1,0),'Responses'!B110)</f>
        <v>0</v>
      </c>
      <c r="B123" s="120">
        <f>IF(B$6="Binary",IF('Responses'!C110=B$7,1,0),'Responses'!C110)</f>
        <v>0.372</v>
      </c>
      <c r="C123" s="121">
        <f>IF(C$6="Binary",IF('Responses'!D110=C$7,1,0),'Responses'!D110)</f>
        <v>0.371</v>
      </c>
      <c r="D123" s="122" t="str">
        <f>IF(D$6="Binary",IF('Responses'!E110=D$7,1,0),'Responses'!E110)</f>
        <v>Firm-Fixed-Price</v>
      </c>
      <c r="E123" s="193">
        <v>106</v>
      </c>
      <c r="F123" s="187">
        <f>'Responses'!F110</f>
        <v>0.39900000000000002</v>
      </c>
    </row>
    <row r="124" spans="1:6" s="148" customFormat="1" ht="15.6" x14ac:dyDescent="0.3">
      <c r="A124" s="186">
        <f>IF(A$6="Binary",IF('Responses'!B111=A$7,1,0),'Responses'!B111)</f>
        <v>0</v>
      </c>
      <c r="B124" s="120">
        <f>IF(B$6="Binary",IF('Responses'!C111=B$7,1,0),'Responses'!C111)</f>
        <v>0.13500000000000001</v>
      </c>
      <c r="C124" s="121">
        <f>IF(C$6="Binary",IF('Responses'!D111=C$7,1,0),'Responses'!D111)</f>
        <v>0.28100000000000003</v>
      </c>
      <c r="D124" s="122" t="str">
        <f>IF(D$6="Binary",IF('Responses'!E111=D$7,1,0),'Responses'!E111)</f>
        <v>Time &amp; Materials</v>
      </c>
      <c r="E124" s="193">
        <v>107</v>
      </c>
      <c r="F124" s="187">
        <f>'Responses'!F111</f>
        <v>0.375</v>
      </c>
    </row>
    <row r="125" spans="1:6" s="148" customFormat="1" ht="15.6" x14ac:dyDescent="0.3">
      <c r="A125" s="186">
        <f>IF(A$6="Binary",IF('Responses'!B112=A$7,1,0),'Responses'!B112)</f>
        <v>1</v>
      </c>
      <c r="B125" s="120">
        <f>IF(B$6="Binary",IF('Responses'!C112=B$7,1,0),'Responses'!C112)</f>
        <v>0.71199999999999997</v>
      </c>
      <c r="C125" s="121">
        <f>IF(C$6="Binary",IF('Responses'!D112=C$7,1,0),'Responses'!D112)</f>
        <v>0.36899999999999999</v>
      </c>
      <c r="D125" s="122" t="str">
        <f>IF(D$6="Binary",IF('Responses'!E112=D$7,1,0),'Responses'!E112)</f>
        <v>Time &amp; Materials</v>
      </c>
      <c r="E125" s="193">
        <v>108</v>
      </c>
      <c r="F125" s="187">
        <f>'Responses'!F112</f>
        <v>0.59499999999999997</v>
      </c>
    </row>
    <row r="126" spans="1:6" s="148" customFormat="1" ht="15.6" x14ac:dyDescent="0.3">
      <c r="A126" s="186">
        <f>IF(A$6="Binary",IF('Responses'!B113=A$7,1,0),'Responses'!B113)</f>
        <v>0</v>
      </c>
      <c r="B126" s="120">
        <f>IF(B$6="Binary",IF('Responses'!C113=B$7,1,0),'Responses'!C113)</f>
        <v>0.25700000000000001</v>
      </c>
      <c r="C126" s="121">
        <f>IF(C$6="Binary",IF('Responses'!D113=C$7,1,0),'Responses'!D113)</f>
        <v>0.498</v>
      </c>
      <c r="D126" s="122" t="str">
        <f>IF(D$6="Binary",IF('Responses'!E113=D$7,1,0),'Responses'!E113)</f>
        <v>Firm-Fixed-Price</v>
      </c>
      <c r="E126" s="193">
        <v>109</v>
      </c>
      <c r="F126" s="187">
        <f>'Responses'!F113</f>
        <v>0.37</v>
      </c>
    </row>
    <row r="127" spans="1:6" s="148" customFormat="1" ht="15.6" x14ac:dyDescent="0.3">
      <c r="A127" s="186">
        <f>IF(A$6="Binary",IF('Responses'!B114=A$7,1,0),'Responses'!B114)</f>
        <v>1</v>
      </c>
      <c r="B127" s="120">
        <f>IF(B$6="Binary",IF('Responses'!C114=B$7,1,0),'Responses'!C114)</f>
        <v>0.159</v>
      </c>
      <c r="C127" s="121">
        <f>IF(C$6="Binary",IF('Responses'!D114=C$7,1,0),'Responses'!D114)</f>
        <v>0.121</v>
      </c>
      <c r="D127" s="122" t="str">
        <f>IF(D$6="Binary",IF('Responses'!E114=D$7,1,0),'Responses'!E114)</f>
        <v>Firm-Fixed-Price</v>
      </c>
      <c r="E127" s="193">
        <v>110</v>
      </c>
      <c r="F127" s="187">
        <f>'Responses'!F114</f>
        <v>0.63200000000000001</v>
      </c>
    </row>
    <row r="128" spans="1:6" s="148" customFormat="1" ht="15.6" x14ac:dyDescent="0.3">
      <c r="A128" s="186">
        <f>IF(A$6="Binary",IF('Responses'!B115=A$7,1,0),'Responses'!B115)</f>
        <v>1</v>
      </c>
      <c r="B128" s="120">
        <f>IF(B$6="Binary",IF('Responses'!C115=B$7,1,0),'Responses'!C115)</f>
        <v>7.0999999999999994E-2</v>
      </c>
      <c r="C128" s="121">
        <f>IF(C$6="Binary",IF('Responses'!D115=C$7,1,0),'Responses'!D115)</f>
        <v>0.22800000000000001</v>
      </c>
      <c r="D128" s="122" t="str">
        <f>IF(D$6="Binary",IF('Responses'!E115=D$7,1,0),'Responses'!E115)</f>
        <v>Firm-Fixed-Price</v>
      </c>
      <c r="E128" s="193">
        <v>111</v>
      </c>
      <c r="F128" s="187">
        <f>'Responses'!F115</f>
        <v>0.57199999999999995</v>
      </c>
    </row>
    <row r="129" spans="1:6" s="148" customFormat="1" ht="15.6" x14ac:dyDescent="0.3">
      <c r="A129" s="186">
        <f>IF(A$6="Binary",IF('Responses'!B116=A$7,1,0),'Responses'!B116)</f>
        <v>1</v>
      </c>
      <c r="B129" s="120">
        <f>IF(B$6="Binary",IF('Responses'!C116=B$7,1,0),'Responses'!C116)</f>
        <v>0.35799999999999998</v>
      </c>
      <c r="C129" s="121">
        <f>IF(C$6="Binary",IF('Responses'!D116=C$7,1,0),'Responses'!D116)</f>
        <v>0.255</v>
      </c>
      <c r="D129" s="122" t="str">
        <f>IF(D$6="Binary",IF('Responses'!E116=D$7,1,0),'Responses'!E116)</f>
        <v>Firm-Fixed-Price</v>
      </c>
      <c r="E129" s="193">
        <v>112</v>
      </c>
      <c r="F129" s="187">
        <f>'Responses'!F116</f>
        <v>0.74199999999999999</v>
      </c>
    </row>
    <row r="130" spans="1:6" s="148" customFormat="1" ht="15.6" x14ac:dyDescent="0.3">
      <c r="A130" s="186">
        <f>IF(A$6="Binary",IF('Responses'!B117=A$7,1,0),'Responses'!B117)</f>
        <v>1</v>
      </c>
      <c r="B130" s="120">
        <f>IF(B$6="Binary",IF('Responses'!C117=B$7,1,0),'Responses'!C117)</f>
        <v>5.6000000000000001E-2</v>
      </c>
      <c r="C130" s="121">
        <f>IF(C$6="Binary",IF('Responses'!D117=C$7,1,0),'Responses'!D117)</f>
        <v>0.57899999999999996</v>
      </c>
      <c r="D130" s="122" t="str">
        <f>IF(D$6="Binary",IF('Responses'!E117=D$7,1,0),'Responses'!E117)</f>
        <v>Cost-Plus</v>
      </c>
      <c r="E130" s="193">
        <v>113</v>
      </c>
      <c r="F130" s="187">
        <f>'Responses'!F117</f>
        <v>0.123</v>
      </c>
    </row>
    <row r="131" spans="1:6" s="148" customFormat="1" ht="15.6" x14ac:dyDescent="0.3">
      <c r="A131" s="186">
        <f>IF(A$6="Binary",IF('Responses'!B118=A$7,1,0),'Responses'!B118)</f>
        <v>0</v>
      </c>
      <c r="B131" s="120">
        <f>IF(B$6="Binary",IF('Responses'!C118=B$7,1,0),'Responses'!C118)</f>
        <v>9.4E-2</v>
      </c>
      <c r="C131" s="121">
        <f>IF(C$6="Binary",IF('Responses'!D118=C$7,1,0),'Responses'!D118)</f>
        <v>0.29399999999999998</v>
      </c>
      <c r="D131" s="122" t="str">
        <f>IF(D$6="Binary",IF('Responses'!E118=D$7,1,0),'Responses'!E118)</f>
        <v>Cost-Plus</v>
      </c>
      <c r="E131" s="193">
        <v>114</v>
      </c>
      <c r="F131" s="187">
        <f>'Responses'!F118</f>
        <v>0.13500000000000001</v>
      </c>
    </row>
    <row r="132" spans="1:6" s="148" customFormat="1" ht="15.6" x14ac:dyDescent="0.3">
      <c r="A132" s="186">
        <f>IF(A$6="Binary",IF('Responses'!B119=A$7,1,0),'Responses'!B119)</f>
        <v>0</v>
      </c>
      <c r="B132" s="120">
        <f>IF(B$6="Binary",IF('Responses'!C119=B$7,1,0),'Responses'!C119)</f>
        <v>0.318</v>
      </c>
      <c r="C132" s="121">
        <f>IF(C$6="Binary",IF('Responses'!D119=C$7,1,0),'Responses'!D119)</f>
        <v>0.30599999999999999</v>
      </c>
      <c r="D132" s="122" t="str">
        <f>IF(D$6="Binary",IF('Responses'!E119=D$7,1,0),'Responses'!E119)</f>
        <v>Time &amp; Materials</v>
      </c>
      <c r="E132" s="193">
        <v>115</v>
      </c>
      <c r="F132" s="187">
        <f>'Responses'!F119</f>
        <v>0.32200000000000001</v>
      </c>
    </row>
    <row r="133" spans="1:6" s="148" customFormat="1" ht="15.6" x14ac:dyDescent="0.3">
      <c r="A133" s="186">
        <f>IF(A$6="Binary",IF('Responses'!B120=A$7,1,0),'Responses'!B120)</f>
        <v>0</v>
      </c>
      <c r="B133" s="120">
        <f>IF(B$6="Binary",IF('Responses'!C120=B$7,1,0),'Responses'!C120)</f>
        <v>5.6000000000000001E-2</v>
      </c>
      <c r="C133" s="121">
        <f>IF(C$6="Binary",IF('Responses'!D120=C$7,1,0),'Responses'!D120)</f>
        <v>0.73599999999999999</v>
      </c>
      <c r="D133" s="122" t="str">
        <f>IF(D$6="Binary",IF('Responses'!E120=D$7,1,0),'Responses'!E120)</f>
        <v>Cost-Plus</v>
      </c>
      <c r="E133" s="193">
        <v>116</v>
      </c>
      <c r="F133" s="187">
        <f>'Responses'!F120</f>
        <v>0.04</v>
      </c>
    </row>
    <row r="134" spans="1:6" s="148" customFormat="1" ht="15.6" x14ac:dyDescent="0.3">
      <c r="A134" s="186">
        <f>IF(A$6="Binary",IF('Responses'!B121=A$7,1,0),'Responses'!B121)</f>
        <v>0</v>
      </c>
      <c r="B134" s="120">
        <f>IF(B$6="Binary",IF('Responses'!C121=B$7,1,0),'Responses'!C121)</f>
        <v>0.159</v>
      </c>
      <c r="C134" s="121">
        <f>IF(C$6="Binary",IF('Responses'!D121=C$7,1,0),'Responses'!D121)</f>
        <v>0.41299999999999998</v>
      </c>
      <c r="D134" s="122" t="str">
        <f>IF(D$6="Binary",IF('Responses'!E121=D$7,1,0),'Responses'!E121)</f>
        <v>Cost-Plus</v>
      </c>
      <c r="E134" s="193">
        <v>117</v>
      </c>
      <c r="F134" s="187">
        <f>'Responses'!F121</f>
        <v>0.115</v>
      </c>
    </row>
    <row r="135" spans="1:6" s="148" customFormat="1" ht="15.6" x14ac:dyDescent="0.3">
      <c r="A135" s="186">
        <f>IF(A$6="Binary",IF('Responses'!B122=A$7,1,0),'Responses'!B122)</f>
        <v>1</v>
      </c>
      <c r="B135" s="120">
        <f>IF(B$6="Binary",IF('Responses'!C122=B$7,1,0),'Responses'!C122)</f>
        <v>0.185</v>
      </c>
      <c r="C135" s="121">
        <f>IF(C$6="Binary",IF('Responses'!D122=C$7,1,0),'Responses'!D122)</f>
        <v>0.68799999999999994</v>
      </c>
      <c r="D135" s="122" t="str">
        <f>IF(D$6="Binary",IF('Responses'!E122=D$7,1,0),'Responses'!E122)</f>
        <v>Firm-Fixed-Price</v>
      </c>
      <c r="E135" s="193">
        <v>118</v>
      </c>
      <c r="F135" s="187">
        <f>'Responses'!F122</f>
        <v>0.38300000000000001</v>
      </c>
    </row>
    <row r="136" spans="1:6" s="148" customFormat="1" ht="15.6" x14ac:dyDescent="0.3">
      <c r="A136" s="186">
        <f>IF(A$6="Binary",IF('Responses'!B123=A$7,1,0),'Responses'!B123)</f>
        <v>1</v>
      </c>
      <c r="B136" s="120">
        <f>IF(B$6="Binary",IF('Responses'!C123=B$7,1,0),'Responses'!C123)</f>
        <v>0.17199999999999999</v>
      </c>
      <c r="C136" s="121">
        <f>IF(C$6="Binary",IF('Responses'!D123=C$7,1,0),'Responses'!D123)</f>
        <v>0.20100000000000001</v>
      </c>
      <c r="D136" s="122" t="str">
        <f>IF(D$6="Binary",IF('Responses'!E123=D$7,1,0),'Responses'!E123)</f>
        <v>Cost-Plus</v>
      </c>
      <c r="E136" s="193">
        <v>119</v>
      </c>
      <c r="F136" s="187">
        <f>'Responses'!F123</f>
        <v>0.434</v>
      </c>
    </row>
    <row r="137" spans="1:6" s="148" customFormat="1" ht="15.6" x14ac:dyDescent="0.3">
      <c r="A137" s="186">
        <f>IF(A$6="Binary",IF('Responses'!B124=A$7,1,0),'Responses'!B124)</f>
        <v>1</v>
      </c>
      <c r="B137" s="120">
        <f>IF(B$6="Binary",IF('Responses'!C124=B$7,1,0),'Responses'!C124)</f>
        <v>0.20399999999999999</v>
      </c>
      <c r="C137" s="121">
        <f>IF(C$6="Binary",IF('Responses'!D124=C$7,1,0),'Responses'!D124)</f>
        <v>0.55800000000000005</v>
      </c>
      <c r="D137" s="122" t="str">
        <f>IF(D$6="Binary",IF('Responses'!E124=D$7,1,0),'Responses'!E124)</f>
        <v>Time &amp; Materials</v>
      </c>
      <c r="E137" s="193">
        <v>120</v>
      </c>
      <c r="F137" s="187">
        <f>'Responses'!F124</f>
        <v>0.371</v>
      </c>
    </row>
    <row r="138" spans="1:6" s="148" customFormat="1" ht="15.6" x14ac:dyDescent="0.3">
      <c r="A138" s="186">
        <f>IF(A$6="Binary",IF('Responses'!B125=A$7,1,0),'Responses'!B125)</f>
        <v>0</v>
      </c>
      <c r="B138" s="120">
        <f>IF(B$6="Binary",IF('Responses'!C125=B$7,1,0),'Responses'!C125)</f>
        <v>0.20300000000000001</v>
      </c>
      <c r="C138" s="121">
        <f>IF(C$6="Binary",IF('Responses'!D125=C$7,1,0),'Responses'!D125)</f>
        <v>0.33700000000000002</v>
      </c>
      <c r="D138" s="122" t="str">
        <f>IF(D$6="Binary",IF('Responses'!E125=D$7,1,0),'Responses'!E125)</f>
        <v>Cost-Plus</v>
      </c>
      <c r="E138" s="193">
        <v>121</v>
      </c>
      <c r="F138" s="187">
        <f>'Responses'!F125</f>
        <v>0.19</v>
      </c>
    </row>
    <row r="139" spans="1:6" s="148" customFormat="1" ht="15.6" x14ac:dyDescent="0.3">
      <c r="A139" s="186">
        <f>IF(A$6="Binary",IF('Responses'!B126=A$7,1,0),'Responses'!B126)</f>
        <v>0</v>
      </c>
      <c r="B139" s="120">
        <f>IF(B$6="Binary",IF('Responses'!C126=B$7,1,0),'Responses'!C126)</f>
        <v>0.05</v>
      </c>
      <c r="C139" s="121">
        <f>IF(C$6="Binary",IF('Responses'!D126=C$7,1,0),'Responses'!D126)</f>
        <v>0.78300000000000003</v>
      </c>
      <c r="D139" s="122" t="str">
        <f>IF(D$6="Binary",IF('Responses'!E126=D$7,1,0),'Responses'!E126)</f>
        <v>Cost-Plus</v>
      </c>
      <c r="E139" s="193">
        <v>122</v>
      </c>
      <c r="F139" s="187">
        <f>'Responses'!F126</f>
        <v>7.3999999999999996E-2</v>
      </c>
    </row>
    <row r="140" spans="1:6" s="148" customFormat="1" ht="15.6" x14ac:dyDescent="0.3">
      <c r="A140" s="186">
        <f>IF(A$6="Binary",IF('Responses'!B127=A$7,1,0),'Responses'!B127)</f>
        <v>0</v>
      </c>
      <c r="B140" s="120">
        <f>IF(B$6="Binary",IF('Responses'!C127=B$7,1,0),'Responses'!C127)</f>
        <v>0.20399999999999999</v>
      </c>
      <c r="C140" s="121">
        <f>IF(C$6="Binary",IF('Responses'!D127=C$7,1,0),'Responses'!D127)</f>
        <v>0.34</v>
      </c>
      <c r="D140" s="122" t="str">
        <f>IF(D$6="Binary",IF('Responses'!E127=D$7,1,0),'Responses'!E127)</f>
        <v>Firm-Fixed-Price</v>
      </c>
      <c r="E140" s="193">
        <v>123</v>
      </c>
      <c r="F140" s="187">
        <f>'Responses'!F127</f>
        <v>0.40300000000000002</v>
      </c>
    </row>
    <row r="141" spans="1:6" s="148" customFormat="1" ht="15.6" x14ac:dyDescent="0.3">
      <c r="A141" s="186">
        <f>IF(A$6="Binary",IF('Responses'!B128=A$7,1,0),'Responses'!B128)</f>
        <v>1</v>
      </c>
      <c r="B141" s="120">
        <f>IF(B$6="Binary",IF('Responses'!C128=B$7,1,0),'Responses'!C128)</f>
        <v>0.185</v>
      </c>
      <c r="C141" s="121">
        <f>IF(C$6="Binary",IF('Responses'!D128=C$7,1,0),'Responses'!D128)</f>
        <v>0.54</v>
      </c>
      <c r="D141" s="122" t="str">
        <f>IF(D$6="Binary",IF('Responses'!E128=D$7,1,0),'Responses'!E128)</f>
        <v>Firm-Fixed-Price</v>
      </c>
      <c r="E141" s="193">
        <v>124</v>
      </c>
      <c r="F141" s="187">
        <f>'Responses'!F128</f>
        <v>0.52300000000000002</v>
      </c>
    </row>
    <row r="142" spans="1:6" s="148" customFormat="1" ht="15.6" x14ac:dyDescent="0.3">
      <c r="A142" s="186">
        <f>IF(A$6="Binary",IF('Responses'!B129=A$7,1,0),'Responses'!B129)</f>
        <v>0</v>
      </c>
      <c r="B142" s="120">
        <f>IF(B$6="Binary",IF('Responses'!C129=B$7,1,0),'Responses'!C129)</f>
        <v>0.14000000000000001</v>
      </c>
      <c r="C142" s="121">
        <f>IF(C$6="Binary",IF('Responses'!D129=C$7,1,0),'Responses'!D129)</f>
        <v>0.374</v>
      </c>
      <c r="D142" s="122" t="str">
        <f>IF(D$6="Binary",IF('Responses'!E129=D$7,1,0),'Responses'!E129)</f>
        <v>Firm-Fixed-Price</v>
      </c>
      <c r="E142" s="193">
        <v>125</v>
      </c>
      <c r="F142" s="187">
        <f>'Responses'!F129</f>
        <v>0.35899999999999999</v>
      </c>
    </row>
    <row r="143" spans="1:6" s="148" customFormat="1" ht="15.6" x14ac:dyDescent="0.3">
      <c r="A143" s="186">
        <f>IF(A$6="Binary",IF('Responses'!B130=A$7,1,0),'Responses'!B130)</f>
        <v>0</v>
      </c>
      <c r="B143" s="120">
        <f>IF(B$6="Binary",IF('Responses'!C130=B$7,1,0),'Responses'!C130)</f>
        <v>0.35699999999999998</v>
      </c>
      <c r="C143" s="121">
        <f>IF(C$6="Binary",IF('Responses'!D130=C$7,1,0),'Responses'!D130)</f>
        <v>0.505</v>
      </c>
      <c r="D143" s="122" t="str">
        <f>IF(D$6="Binary",IF('Responses'!E130=D$7,1,0),'Responses'!E130)</f>
        <v>Time &amp; Materials</v>
      </c>
      <c r="E143" s="193">
        <v>126</v>
      </c>
      <c r="F143" s="187">
        <f>'Responses'!F130</f>
        <v>0.29099999999999998</v>
      </c>
    </row>
    <row r="144" spans="1:6" s="148" customFormat="1" ht="15.6" x14ac:dyDescent="0.3">
      <c r="A144" s="186">
        <f>IF(A$6="Binary",IF('Responses'!B131=A$7,1,0),'Responses'!B131)</f>
        <v>0</v>
      </c>
      <c r="B144" s="120">
        <f>IF(B$6="Binary",IF('Responses'!C131=B$7,1,0),'Responses'!C131)</f>
        <v>0.06</v>
      </c>
      <c r="C144" s="121">
        <f>IF(C$6="Binary",IF('Responses'!D131=C$7,1,0),'Responses'!D131)</f>
        <v>0.41799999999999998</v>
      </c>
      <c r="D144" s="122" t="str">
        <f>IF(D$6="Binary",IF('Responses'!E131=D$7,1,0),'Responses'!E131)</f>
        <v>Cost-Plus</v>
      </c>
      <c r="E144" s="193">
        <v>127</v>
      </c>
      <c r="F144" s="187">
        <f>'Responses'!F131</f>
        <v>0.1</v>
      </c>
    </row>
    <row r="145" spans="1:6" s="148" customFormat="1" ht="15.6" x14ac:dyDescent="0.3">
      <c r="A145" s="186">
        <f>IF(A$6="Binary",IF('Responses'!B132=A$7,1,0),'Responses'!B132)</f>
        <v>0</v>
      </c>
      <c r="B145" s="120">
        <f>IF(B$6="Binary",IF('Responses'!C132=B$7,1,0),'Responses'!C132)</f>
        <v>2.1000000000000001E-2</v>
      </c>
      <c r="C145" s="121">
        <f>IF(C$6="Binary",IF('Responses'!D132=C$7,1,0),'Responses'!D132)</f>
        <v>0.77400000000000002</v>
      </c>
      <c r="D145" s="122" t="str">
        <f>IF(D$6="Binary",IF('Responses'!E132=D$7,1,0),'Responses'!E132)</f>
        <v>Cost-Plus</v>
      </c>
      <c r="E145" s="193">
        <v>128</v>
      </c>
      <c r="F145" s="187">
        <f>'Responses'!F132</f>
        <v>2.1999999999999999E-2</v>
      </c>
    </row>
    <row r="146" spans="1:6" s="148" customFormat="1" ht="15.6" x14ac:dyDescent="0.3">
      <c r="A146" s="186">
        <f>IF(A$6="Binary",IF('Responses'!B133=A$7,1,0),'Responses'!B133)</f>
        <v>1</v>
      </c>
      <c r="B146" s="120">
        <f>IF(B$6="Binary",IF('Responses'!C133=B$7,1,0),'Responses'!C133)</f>
        <v>0.29199999999999998</v>
      </c>
      <c r="C146" s="121">
        <f>IF(C$6="Binary",IF('Responses'!D133=C$7,1,0),'Responses'!D133)</f>
        <v>0.16400000000000001</v>
      </c>
      <c r="D146" s="122" t="str">
        <f>IF(D$6="Binary",IF('Responses'!E133=D$7,1,0),'Responses'!E133)</f>
        <v>Firm-Fixed-Price</v>
      </c>
      <c r="E146" s="193">
        <v>129</v>
      </c>
      <c r="F146" s="187">
        <f>'Responses'!F133</f>
        <v>0.68500000000000005</v>
      </c>
    </row>
    <row r="147" spans="1:6" s="148" customFormat="1" ht="15.6" x14ac:dyDescent="0.3">
      <c r="A147" s="186">
        <f>IF(A$6="Binary",IF('Responses'!B134=A$7,1,0),'Responses'!B134)</f>
        <v>1</v>
      </c>
      <c r="B147" s="120">
        <f>IF(B$6="Binary",IF('Responses'!C134=B$7,1,0),'Responses'!C134)</f>
        <v>0.17</v>
      </c>
      <c r="C147" s="121">
        <f>IF(C$6="Binary",IF('Responses'!D134=C$7,1,0),'Responses'!D134)</f>
        <v>0.66600000000000004</v>
      </c>
      <c r="D147" s="122" t="str">
        <f>IF(D$6="Binary",IF('Responses'!E134=D$7,1,0),'Responses'!E134)</f>
        <v>Time &amp; Materials</v>
      </c>
      <c r="E147" s="193">
        <v>130</v>
      </c>
      <c r="F147" s="187">
        <f>'Responses'!F134</f>
        <v>0.40100000000000002</v>
      </c>
    </row>
    <row r="148" spans="1:6" s="148" customFormat="1" ht="15.6" x14ac:dyDescent="0.3">
      <c r="A148" s="186">
        <f>IF(A$6="Binary",IF('Responses'!B135=A$7,1,0),'Responses'!B135)</f>
        <v>1</v>
      </c>
      <c r="B148" s="120">
        <f>IF(B$6="Binary",IF('Responses'!C135=B$7,1,0),'Responses'!C135)</f>
        <v>0.27200000000000002</v>
      </c>
      <c r="C148" s="121">
        <f>IF(C$6="Binary",IF('Responses'!D135=C$7,1,0),'Responses'!D135)</f>
        <v>0.248</v>
      </c>
      <c r="D148" s="122" t="str">
        <f>IF(D$6="Binary",IF('Responses'!E135=D$7,1,0),'Responses'!E135)</f>
        <v>Time &amp; Materials</v>
      </c>
      <c r="E148" s="193">
        <v>131</v>
      </c>
      <c r="F148" s="187">
        <f>'Responses'!F135</f>
        <v>0.60699999999999998</v>
      </c>
    </row>
    <row r="149" spans="1:6" s="148" customFormat="1" ht="15.6" x14ac:dyDescent="0.3">
      <c r="A149" s="186">
        <f>IF(A$6="Binary",IF('Responses'!B136=A$7,1,0),'Responses'!B136)</f>
        <v>0</v>
      </c>
      <c r="B149" s="120">
        <f>IF(B$6="Binary",IF('Responses'!C136=B$7,1,0),'Responses'!C136)</f>
        <v>0.253</v>
      </c>
      <c r="C149" s="121">
        <f>IF(C$6="Binary",IF('Responses'!D136=C$7,1,0),'Responses'!D136)</f>
        <v>0.17699999999999999</v>
      </c>
      <c r="D149" s="122" t="str">
        <f>IF(D$6="Binary",IF('Responses'!E136=D$7,1,0),'Responses'!E136)</f>
        <v>Firm-Fixed-Price</v>
      </c>
      <c r="E149" s="193">
        <v>132</v>
      </c>
      <c r="F149" s="187">
        <f>'Responses'!F136</f>
        <v>0.59399999999999997</v>
      </c>
    </row>
    <row r="150" spans="1:6" s="148" customFormat="1" ht="15.6" x14ac:dyDescent="0.3">
      <c r="A150" s="186">
        <f>IF(A$6="Binary",IF('Responses'!B137=A$7,1,0),'Responses'!B137)</f>
        <v>1</v>
      </c>
      <c r="B150" s="120">
        <f>IF(B$6="Binary",IF('Responses'!C137=B$7,1,0),'Responses'!C137)</f>
        <v>0.58599999999999997</v>
      </c>
      <c r="C150" s="121">
        <f>IF(C$6="Binary",IF('Responses'!D137=C$7,1,0),'Responses'!D137)</f>
        <v>0.32</v>
      </c>
      <c r="D150" s="122" t="str">
        <f>IF(D$6="Binary",IF('Responses'!E137=D$7,1,0),'Responses'!E137)</f>
        <v>Firm-Fixed-Price</v>
      </c>
      <c r="E150" s="193">
        <v>133</v>
      </c>
      <c r="F150" s="187">
        <f>'Responses'!F137</f>
        <v>0.8</v>
      </c>
    </row>
    <row r="151" spans="1:6" s="148" customFormat="1" ht="15.6" x14ac:dyDescent="0.3">
      <c r="A151" s="186">
        <f>IF(A$6="Binary",IF('Responses'!B138=A$7,1,0),'Responses'!B138)</f>
        <v>1</v>
      </c>
      <c r="B151" s="120">
        <f>IF(B$6="Binary",IF('Responses'!C138=B$7,1,0),'Responses'!C138)</f>
        <v>0.23300000000000001</v>
      </c>
      <c r="C151" s="121">
        <f>IF(C$6="Binary",IF('Responses'!D138=C$7,1,0),'Responses'!D138)</f>
        <v>0.34100000000000003</v>
      </c>
      <c r="D151" s="122" t="str">
        <f>IF(D$6="Binary",IF('Responses'!E138=D$7,1,0),'Responses'!E138)</f>
        <v>Firm-Fixed-Price</v>
      </c>
      <c r="E151" s="193">
        <v>134</v>
      </c>
      <c r="F151" s="187">
        <f>'Responses'!F138</f>
        <v>0.60899999999999999</v>
      </c>
    </row>
    <row r="152" spans="1:6" s="148" customFormat="1" ht="15.6" x14ac:dyDescent="0.3">
      <c r="A152" s="186">
        <f>IF(A$6="Binary",IF('Responses'!B139=A$7,1,0),'Responses'!B139)</f>
        <v>1</v>
      </c>
      <c r="B152" s="120">
        <f>IF(B$6="Binary",IF('Responses'!C139=B$7,1,0),'Responses'!C139)</f>
        <v>0.16</v>
      </c>
      <c r="C152" s="121">
        <f>IF(C$6="Binary",IF('Responses'!D139=C$7,1,0),'Responses'!D139)</f>
        <v>0.36499999999999999</v>
      </c>
      <c r="D152" s="122" t="str">
        <f>IF(D$6="Binary",IF('Responses'!E139=D$7,1,0),'Responses'!E139)</f>
        <v>Cost-Plus</v>
      </c>
      <c r="E152" s="193">
        <v>135</v>
      </c>
      <c r="F152" s="187">
        <f>'Responses'!F139</f>
        <v>0.29199999999999998</v>
      </c>
    </row>
    <row r="153" spans="1:6" s="148" customFormat="1" ht="15.6" x14ac:dyDescent="0.3">
      <c r="A153" s="186">
        <f>IF(A$6="Binary",IF('Responses'!B140=A$7,1,0),'Responses'!B140)</f>
        <v>1</v>
      </c>
      <c r="B153" s="120">
        <f>IF(B$6="Binary",IF('Responses'!C140=B$7,1,0),'Responses'!C140)</f>
        <v>0.15</v>
      </c>
      <c r="C153" s="121">
        <f>IF(C$6="Binary",IF('Responses'!D140=C$7,1,0),'Responses'!D140)</f>
        <v>0.57999999999999996</v>
      </c>
      <c r="D153" s="122" t="str">
        <f>IF(D$6="Binary",IF('Responses'!E140=D$7,1,0),'Responses'!E140)</f>
        <v>Firm-Fixed-Price</v>
      </c>
      <c r="E153" s="193">
        <v>136</v>
      </c>
      <c r="F153" s="187">
        <f>'Responses'!F140</f>
        <v>0.39900000000000002</v>
      </c>
    </row>
    <row r="154" spans="1:6" s="148" customFormat="1" ht="15.6" x14ac:dyDescent="0.3">
      <c r="A154" s="186">
        <f>IF(A$6="Binary",IF('Responses'!B141=A$7,1,0),'Responses'!B141)</f>
        <v>0</v>
      </c>
      <c r="B154" s="120">
        <f>IF(B$6="Binary",IF('Responses'!C141=B$7,1,0),'Responses'!C141)</f>
        <v>9.0999999999999998E-2</v>
      </c>
      <c r="C154" s="121">
        <f>IF(C$6="Binary",IF('Responses'!D141=C$7,1,0),'Responses'!D141)</f>
        <v>0.29699999999999999</v>
      </c>
      <c r="D154" s="122" t="str">
        <f>IF(D$6="Binary",IF('Responses'!E141=D$7,1,0),'Responses'!E141)</f>
        <v>Time &amp; Materials</v>
      </c>
      <c r="E154" s="193">
        <v>137</v>
      </c>
      <c r="F154" s="187">
        <f>'Responses'!F141</f>
        <v>0.24099999999999999</v>
      </c>
    </row>
    <row r="155" spans="1:6" s="148" customFormat="1" ht="15.6" x14ac:dyDescent="0.3">
      <c r="A155" s="186">
        <f>IF(A$6="Binary",IF('Responses'!B142=A$7,1,0),'Responses'!B142)</f>
        <v>0</v>
      </c>
      <c r="B155" s="120">
        <f>IF(B$6="Binary",IF('Responses'!C142=B$7,1,0),'Responses'!C142)</f>
        <v>0.76100000000000001</v>
      </c>
      <c r="C155" s="121">
        <f>IF(C$6="Binary",IF('Responses'!D142=C$7,1,0),'Responses'!D142)</f>
        <v>0.51600000000000001</v>
      </c>
      <c r="D155" s="122" t="str">
        <f>IF(D$6="Binary",IF('Responses'!E142=D$7,1,0),'Responses'!E142)</f>
        <v>Time &amp; Materials</v>
      </c>
      <c r="E155" s="193">
        <v>138</v>
      </c>
      <c r="F155" s="187">
        <f>'Responses'!F142</f>
        <v>0.41399999999999998</v>
      </c>
    </row>
    <row r="156" spans="1:6" s="148" customFormat="1" ht="15.6" x14ac:dyDescent="0.3">
      <c r="A156" s="186">
        <f>IF(A$6="Binary",IF('Responses'!B143=A$7,1,0),'Responses'!B143)</f>
        <v>1</v>
      </c>
      <c r="B156" s="120">
        <f>IF(B$6="Binary",IF('Responses'!C143=B$7,1,0),'Responses'!C143)</f>
        <v>0.59699999999999998</v>
      </c>
      <c r="C156" s="121">
        <f>IF(C$6="Binary",IF('Responses'!D143=C$7,1,0),'Responses'!D143)</f>
        <v>0.77100000000000002</v>
      </c>
      <c r="D156" s="122" t="str">
        <f>IF(D$6="Binary",IF('Responses'!E143=D$7,1,0),'Responses'!E143)</f>
        <v>Firm-Fixed-Price</v>
      </c>
      <c r="E156" s="193">
        <v>139</v>
      </c>
      <c r="F156" s="187">
        <f>'Responses'!F143</f>
        <v>0.63800000000000001</v>
      </c>
    </row>
    <row r="157" spans="1:6" s="148" customFormat="1" ht="15.6" x14ac:dyDescent="0.3">
      <c r="A157" s="186">
        <f>IF(A$6="Binary",IF('Responses'!B144=A$7,1,0),'Responses'!B144)</f>
        <v>1</v>
      </c>
      <c r="B157" s="120">
        <f>IF(B$6="Binary",IF('Responses'!C144=B$7,1,0),'Responses'!C144)</f>
        <v>7.0000000000000007E-2</v>
      </c>
      <c r="C157" s="121">
        <f>IF(C$6="Binary",IF('Responses'!D144=C$7,1,0),'Responses'!D144)</f>
        <v>0.58399999999999996</v>
      </c>
      <c r="D157" s="122" t="str">
        <f>IF(D$6="Binary",IF('Responses'!E144=D$7,1,0),'Responses'!E144)</f>
        <v>Cost-Plus</v>
      </c>
      <c r="E157" s="193">
        <v>140</v>
      </c>
      <c r="F157" s="187">
        <f>'Responses'!F144</f>
        <v>0.157</v>
      </c>
    </row>
    <row r="158" spans="1:6" s="148" customFormat="1" ht="15.6" x14ac:dyDescent="0.3">
      <c r="A158" s="186">
        <f>IF(A$6="Binary",IF('Responses'!B145=A$7,1,0),'Responses'!B145)</f>
        <v>0</v>
      </c>
      <c r="B158" s="120">
        <f>IF(B$6="Binary",IF('Responses'!C145=B$7,1,0),'Responses'!C145)</f>
        <v>0.152</v>
      </c>
      <c r="C158" s="121">
        <f>IF(C$6="Binary",IF('Responses'!D145=C$7,1,0),'Responses'!D145)</f>
        <v>0.51900000000000002</v>
      </c>
      <c r="D158" s="122" t="str">
        <f>IF(D$6="Binary",IF('Responses'!E145=D$7,1,0),'Responses'!E145)</f>
        <v>Cost-Plus</v>
      </c>
      <c r="E158" s="193">
        <v>141</v>
      </c>
      <c r="F158" s="187">
        <f>'Responses'!F145</f>
        <v>0.10299999999999999</v>
      </c>
    </row>
    <row r="159" spans="1:6" s="148" customFormat="1" ht="15.6" x14ac:dyDescent="0.3">
      <c r="A159" s="186">
        <f>IF(A$6="Binary",IF('Responses'!B146=A$7,1,0),'Responses'!B146)</f>
        <v>1</v>
      </c>
      <c r="B159" s="120">
        <f>IF(B$6="Binary",IF('Responses'!C146=B$7,1,0),'Responses'!C146)</f>
        <v>0.20599999999999999</v>
      </c>
      <c r="C159" s="121">
        <f>IF(C$6="Binary",IF('Responses'!D146=C$7,1,0),'Responses'!D146)</f>
        <v>0.39200000000000002</v>
      </c>
      <c r="D159" s="122" t="str">
        <f>IF(D$6="Binary",IF('Responses'!E146=D$7,1,0),'Responses'!E146)</f>
        <v>Firm-Fixed-Price</v>
      </c>
      <c r="E159" s="193">
        <v>142</v>
      </c>
      <c r="F159" s="187">
        <f>'Responses'!F146</f>
        <v>0.56599999999999995</v>
      </c>
    </row>
    <row r="160" spans="1:6" s="148" customFormat="1" ht="15.6" x14ac:dyDescent="0.3">
      <c r="A160" s="186">
        <f>IF(A$6="Binary",IF('Responses'!B147=A$7,1,0),'Responses'!B147)</f>
        <v>1</v>
      </c>
      <c r="B160" s="120">
        <f>IF(B$6="Binary",IF('Responses'!C147=B$7,1,0),'Responses'!C147)</f>
        <v>0.24099999999999999</v>
      </c>
      <c r="C160" s="121">
        <f>IF(C$6="Binary",IF('Responses'!D147=C$7,1,0),'Responses'!D147)</f>
        <v>0.50600000000000001</v>
      </c>
      <c r="D160" s="122" t="str">
        <f>IF(D$6="Binary",IF('Responses'!E147=D$7,1,0),'Responses'!E147)</f>
        <v>Time &amp; Materials</v>
      </c>
      <c r="E160" s="193">
        <v>143</v>
      </c>
      <c r="F160" s="187">
        <f>'Responses'!F147</f>
        <v>0.439</v>
      </c>
    </row>
    <row r="161" spans="1:6" s="148" customFormat="1" ht="15.6" x14ac:dyDescent="0.3">
      <c r="A161" s="186">
        <f>IF(A$6="Binary",IF('Responses'!B148=A$7,1,0),'Responses'!B148)</f>
        <v>1</v>
      </c>
      <c r="B161" s="120">
        <f>IF(B$6="Binary",IF('Responses'!C148=B$7,1,0),'Responses'!C148)</f>
        <v>0.69599999999999995</v>
      </c>
      <c r="C161" s="121">
        <f>IF(C$6="Binary",IF('Responses'!D148=C$7,1,0),'Responses'!D148)</f>
        <v>0.27600000000000002</v>
      </c>
      <c r="D161" s="122" t="str">
        <f>IF(D$6="Binary",IF('Responses'!E148=D$7,1,0),'Responses'!E148)</f>
        <v>Firm-Fixed-Price</v>
      </c>
      <c r="E161" s="193">
        <v>144</v>
      </c>
      <c r="F161" s="187">
        <f>'Responses'!F148</f>
        <v>0.65500000000000003</v>
      </c>
    </row>
    <row r="162" spans="1:6" s="148" customFormat="1" ht="15.6" x14ac:dyDescent="0.3">
      <c r="A162" s="186">
        <f>IF(A$6="Binary",IF('Responses'!B149=A$7,1,0),'Responses'!B149)</f>
        <v>1</v>
      </c>
      <c r="B162" s="120">
        <f>IF(B$6="Binary",IF('Responses'!C149=B$7,1,0),'Responses'!C149)</f>
        <v>0.3</v>
      </c>
      <c r="C162" s="121">
        <f>IF(C$6="Binary",IF('Responses'!D149=C$7,1,0),'Responses'!D149)</f>
        <v>0.36399999999999999</v>
      </c>
      <c r="D162" s="122" t="str">
        <f>IF(D$6="Binary",IF('Responses'!E149=D$7,1,0),'Responses'!E149)</f>
        <v>Firm-Fixed-Price</v>
      </c>
      <c r="E162" s="193">
        <v>145</v>
      </c>
      <c r="F162" s="187">
        <f>'Responses'!F149</f>
        <v>0.42</v>
      </c>
    </row>
    <row r="163" spans="1:6" s="148" customFormat="1" ht="15.6" x14ac:dyDescent="0.3">
      <c r="A163" s="186">
        <f>IF(A$6="Binary",IF('Responses'!B150=A$7,1,0),'Responses'!B150)</f>
        <v>1</v>
      </c>
      <c r="B163" s="120">
        <f>IF(B$6="Binary",IF('Responses'!C150=B$7,1,0),'Responses'!C150)</f>
        <v>0.2</v>
      </c>
      <c r="C163" s="121">
        <f>IF(C$6="Binary",IF('Responses'!D150=C$7,1,0),'Responses'!D150)</f>
        <v>0.621</v>
      </c>
      <c r="D163" s="122" t="str">
        <f>IF(D$6="Binary",IF('Responses'!E150=D$7,1,0),'Responses'!E150)</f>
        <v>Firm-Fixed-Price</v>
      </c>
      <c r="E163" s="193">
        <v>146</v>
      </c>
      <c r="F163" s="187">
        <f>'Responses'!F150</f>
        <v>0.41399999999999998</v>
      </c>
    </row>
    <row r="164" spans="1:6" s="148" customFormat="1" ht="15.6" x14ac:dyDescent="0.3">
      <c r="A164" s="186">
        <f>IF(A$6="Binary",IF('Responses'!B151=A$7,1,0),'Responses'!B151)</f>
        <v>0</v>
      </c>
      <c r="B164" s="120">
        <f>IF(B$6="Binary",IF('Responses'!C151=B$7,1,0),'Responses'!C151)</f>
        <v>9.4E-2</v>
      </c>
      <c r="C164" s="121">
        <f>IF(C$6="Binary",IF('Responses'!D151=C$7,1,0),'Responses'!D151)</f>
        <v>0.626</v>
      </c>
      <c r="D164" s="122" t="str">
        <f>IF(D$6="Binary",IF('Responses'!E151=D$7,1,0),'Responses'!E151)</f>
        <v>Time &amp; Materials</v>
      </c>
      <c r="E164" s="193">
        <v>147</v>
      </c>
      <c r="F164" s="187">
        <f>'Responses'!F151</f>
        <v>0.107</v>
      </c>
    </row>
    <row r="165" spans="1:6" s="148" customFormat="1" ht="15.6" x14ac:dyDescent="0.3">
      <c r="A165" s="186">
        <f>IF(A$6="Binary",IF('Responses'!B152=A$7,1,0),'Responses'!B152)</f>
        <v>1</v>
      </c>
      <c r="B165" s="120">
        <f>IF(B$6="Binary",IF('Responses'!C152=B$7,1,0),'Responses'!C152)</f>
        <v>0.104</v>
      </c>
      <c r="C165" s="121">
        <f>IF(C$6="Binary",IF('Responses'!D152=C$7,1,0),'Responses'!D152)</f>
        <v>0.128</v>
      </c>
      <c r="D165" s="122" t="str">
        <f>IF(D$6="Binary",IF('Responses'!E152=D$7,1,0),'Responses'!E152)</f>
        <v>Time &amp; Materials</v>
      </c>
      <c r="E165" s="193">
        <v>148</v>
      </c>
      <c r="F165" s="187">
        <f>'Responses'!F152</f>
        <v>0.46300000000000002</v>
      </c>
    </row>
    <row r="166" spans="1:6" s="148" customFormat="1" ht="15.6" x14ac:dyDescent="0.3">
      <c r="A166" s="186">
        <f>IF(A$6="Binary",IF('Responses'!B153=A$7,1,0),'Responses'!B153)</f>
        <v>1</v>
      </c>
      <c r="B166" s="120">
        <f>IF(B$6="Binary",IF('Responses'!C153=B$7,1,0),'Responses'!C153)</f>
        <v>0.107</v>
      </c>
      <c r="C166" s="121">
        <f>IF(C$6="Binary",IF('Responses'!D153=C$7,1,0),'Responses'!D153)</f>
        <v>0.7</v>
      </c>
      <c r="D166" s="122" t="str">
        <f>IF(D$6="Binary",IF('Responses'!E153=D$7,1,0),'Responses'!E153)</f>
        <v>Firm-Fixed-Price</v>
      </c>
      <c r="E166" s="193">
        <v>149</v>
      </c>
      <c r="F166" s="187">
        <f>'Responses'!F153</f>
        <v>0.36199999999999999</v>
      </c>
    </row>
    <row r="167" spans="1:6" s="148" customFormat="1" ht="15.6" x14ac:dyDescent="0.3">
      <c r="A167" s="186">
        <f>IF(A$6="Binary",IF('Responses'!B154=A$7,1,0),'Responses'!B154)</f>
        <v>1</v>
      </c>
      <c r="B167" s="120">
        <f>IF(B$6="Binary",IF('Responses'!C154=B$7,1,0),'Responses'!C154)</f>
        <v>0.52200000000000002</v>
      </c>
      <c r="C167" s="121">
        <f>IF(C$6="Binary",IF('Responses'!D154=C$7,1,0),'Responses'!D154)</f>
        <v>0.33</v>
      </c>
      <c r="D167" s="122" t="str">
        <f>IF(D$6="Binary",IF('Responses'!E154=D$7,1,0),'Responses'!E154)</f>
        <v>Firm-Fixed-Price</v>
      </c>
      <c r="E167" s="193">
        <v>150</v>
      </c>
      <c r="F167" s="187">
        <f>'Responses'!F154</f>
        <v>0.66600000000000004</v>
      </c>
    </row>
    <row r="168" spans="1:6" s="148" customFormat="1" ht="15.6" x14ac:dyDescent="0.3">
      <c r="A168" s="186">
        <f>IF(A$6="Binary",IF('Responses'!B155=A$7,1,0),'Responses'!B155)</f>
        <v>0</v>
      </c>
      <c r="B168" s="120">
        <f>IF(B$6="Binary",IF('Responses'!C155=B$7,1,0),'Responses'!C155)</f>
        <v>0.28199999999999997</v>
      </c>
      <c r="C168" s="121">
        <f>IF(C$6="Binary",IF('Responses'!D155=C$7,1,0),'Responses'!D155)</f>
        <v>0.80900000000000005</v>
      </c>
      <c r="D168" s="122" t="str">
        <f>IF(D$6="Binary",IF('Responses'!E155=D$7,1,0),'Responses'!E155)</f>
        <v>Cost-Plus</v>
      </c>
      <c r="E168" s="193">
        <v>151</v>
      </c>
      <c r="F168" s="187">
        <f>'Responses'!F155</f>
        <v>0.126</v>
      </c>
    </row>
    <row r="169" spans="1:6" s="148" customFormat="1" ht="15.6" x14ac:dyDescent="0.3">
      <c r="A169" s="186">
        <f>IF(A$6="Binary",IF('Responses'!B156=A$7,1,0),'Responses'!B156)</f>
        <v>0</v>
      </c>
      <c r="B169" s="120">
        <f>IF(B$6="Binary",IF('Responses'!C156=B$7,1,0),'Responses'!C156)</f>
        <v>0.20100000000000001</v>
      </c>
      <c r="C169" s="121">
        <f>IF(C$6="Binary",IF('Responses'!D156=C$7,1,0),'Responses'!D156)</f>
        <v>0.22800000000000001</v>
      </c>
      <c r="D169" s="122" t="str">
        <f>IF(D$6="Binary",IF('Responses'!E156=D$7,1,0),'Responses'!E156)</f>
        <v>Firm-Fixed-Price</v>
      </c>
      <c r="E169" s="193">
        <v>152</v>
      </c>
      <c r="F169" s="187">
        <f>'Responses'!F156</f>
        <v>0.49199999999999999</v>
      </c>
    </row>
    <row r="170" spans="1:6" s="148" customFormat="1" ht="15.6" x14ac:dyDescent="0.3">
      <c r="A170" s="186">
        <f>IF(A$6="Binary",IF('Responses'!B157=A$7,1,0),'Responses'!B157)</f>
        <v>0</v>
      </c>
      <c r="B170" s="120">
        <f>IF(B$6="Binary",IF('Responses'!C157=B$7,1,0),'Responses'!C157)</f>
        <v>0.29399999999999998</v>
      </c>
      <c r="C170" s="121">
        <f>IF(C$6="Binary",IF('Responses'!D157=C$7,1,0),'Responses'!D157)</f>
        <v>0.33400000000000002</v>
      </c>
      <c r="D170" s="122" t="str">
        <f>IF(D$6="Binary",IF('Responses'!E157=D$7,1,0),'Responses'!E157)</f>
        <v>Firm-Fixed-Price</v>
      </c>
      <c r="E170" s="193">
        <v>153</v>
      </c>
      <c r="F170" s="187">
        <f>'Responses'!F157</f>
        <v>0.48299999999999998</v>
      </c>
    </row>
    <row r="171" spans="1:6" s="148" customFormat="1" ht="15.6" x14ac:dyDescent="0.3">
      <c r="A171" s="186">
        <f>IF(A$6="Binary",IF('Responses'!B158=A$7,1,0),'Responses'!B158)</f>
        <v>1</v>
      </c>
      <c r="B171" s="120">
        <f>IF(B$6="Binary",IF('Responses'!C158=B$7,1,0),'Responses'!C158)</f>
        <v>0.112</v>
      </c>
      <c r="C171" s="121">
        <f>IF(C$6="Binary",IF('Responses'!D158=C$7,1,0),'Responses'!D158)</f>
        <v>0.23599999999999999</v>
      </c>
      <c r="D171" s="122" t="str">
        <f>IF(D$6="Binary",IF('Responses'!E158=D$7,1,0),'Responses'!E158)</f>
        <v>Time &amp; Materials</v>
      </c>
      <c r="E171" s="193">
        <v>154</v>
      </c>
      <c r="F171" s="187">
        <f>'Responses'!F158</f>
        <v>0.51300000000000001</v>
      </c>
    </row>
    <row r="172" spans="1:6" s="148" customFormat="1" ht="15.6" x14ac:dyDescent="0.3">
      <c r="A172" s="186">
        <f>IF(A$6="Binary",IF('Responses'!B159=A$7,1,0),'Responses'!B159)</f>
        <v>1</v>
      </c>
      <c r="B172" s="120">
        <f>IF(B$6="Binary",IF('Responses'!C159=B$7,1,0),'Responses'!C159)</f>
        <v>7.4999999999999997E-2</v>
      </c>
      <c r="C172" s="121">
        <f>IF(C$6="Binary",IF('Responses'!D159=C$7,1,0),'Responses'!D159)</f>
        <v>0.82599999999999996</v>
      </c>
      <c r="D172" s="122" t="str">
        <f>IF(D$6="Binary",IF('Responses'!E159=D$7,1,0),'Responses'!E159)</f>
        <v>Cost-Plus</v>
      </c>
      <c r="E172" s="193">
        <v>155</v>
      </c>
      <c r="F172" s="187">
        <f>'Responses'!F159</f>
        <v>7.1999999999999995E-2</v>
      </c>
    </row>
    <row r="173" spans="1:6" s="148" customFormat="1" ht="15.6" x14ac:dyDescent="0.3">
      <c r="A173" s="186">
        <f>IF(A$6="Binary",IF('Responses'!B160=A$7,1,0),'Responses'!B160)</f>
        <v>1</v>
      </c>
      <c r="B173" s="120">
        <f>IF(B$6="Binary",IF('Responses'!C160=B$7,1,0),'Responses'!C160)</f>
        <v>0.192</v>
      </c>
      <c r="C173" s="121">
        <f>IF(C$6="Binary",IF('Responses'!D160=C$7,1,0),'Responses'!D160)</f>
        <v>0.84</v>
      </c>
      <c r="D173" s="122" t="str">
        <f>IF(D$6="Binary",IF('Responses'!E160=D$7,1,0),'Responses'!E160)</f>
        <v>Firm-Fixed-Price</v>
      </c>
      <c r="E173" s="193">
        <v>156</v>
      </c>
      <c r="F173" s="187">
        <f>'Responses'!F160</f>
        <v>0.44800000000000001</v>
      </c>
    </row>
    <row r="174" spans="1:6" s="148" customFormat="1" ht="15.6" x14ac:dyDescent="0.3">
      <c r="A174" s="186">
        <f>IF(A$6="Binary",IF('Responses'!B161=A$7,1,0),'Responses'!B161)</f>
        <v>1</v>
      </c>
      <c r="B174" s="120">
        <f>IF(B$6="Binary",IF('Responses'!C161=B$7,1,0),'Responses'!C161)</f>
        <v>0.23799999999999999</v>
      </c>
      <c r="C174" s="121">
        <f>IF(C$6="Binary",IF('Responses'!D161=C$7,1,0),'Responses'!D161)</f>
        <v>0.17199999999999999</v>
      </c>
      <c r="D174" s="122" t="str">
        <f>IF(D$6="Binary",IF('Responses'!E161=D$7,1,0),'Responses'!E161)</f>
        <v>Time &amp; Materials</v>
      </c>
      <c r="E174" s="193">
        <v>157</v>
      </c>
      <c r="F174" s="187">
        <f>'Responses'!F161</f>
        <v>0.54600000000000004</v>
      </c>
    </row>
    <row r="175" spans="1:6" s="148" customFormat="1" ht="15.6" x14ac:dyDescent="0.3">
      <c r="A175" s="186">
        <f>IF(A$6="Binary",IF('Responses'!B162=A$7,1,0),'Responses'!B162)</f>
        <v>0</v>
      </c>
      <c r="B175" s="120">
        <f>IF(B$6="Binary",IF('Responses'!C162=B$7,1,0),'Responses'!C162)</f>
        <v>8.7999999999999995E-2</v>
      </c>
      <c r="C175" s="121">
        <f>IF(C$6="Binary",IF('Responses'!D162=C$7,1,0),'Responses'!D162)</f>
        <v>0.219</v>
      </c>
      <c r="D175" s="122" t="str">
        <f>IF(D$6="Binary",IF('Responses'!E162=D$7,1,0),'Responses'!E162)</f>
        <v>Time &amp; Materials</v>
      </c>
      <c r="E175" s="193">
        <v>158</v>
      </c>
      <c r="F175" s="187">
        <f>'Responses'!F162</f>
        <v>0.34200000000000003</v>
      </c>
    </row>
    <row r="176" spans="1:6" s="148" customFormat="1" ht="15.6" x14ac:dyDescent="0.3">
      <c r="A176" s="186">
        <f>IF(A$6="Binary",IF('Responses'!B163=A$7,1,0),'Responses'!B163)</f>
        <v>0</v>
      </c>
      <c r="B176" s="120">
        <f>IF(B$6="Binary",IF('Responses'!C163=B$7,1,0),'Responses'!C163)</f>
        <v>0.28699999999999998</v>
      </c>
      <c r="C176" s="121">
        <f>IF(C$6="Binary",IF('Responses'!D163=C$7,1,0),'Responses'!D163)</f>
        <v>0.504</v>
      </c>
      <c r="D176" s="122" t="str">
        <f>IF(D$6="Binary",IF('Responses'!E163=D$7,1,0),'Responses'!E163)</f>
        <v>Firm-Fixed-Price</v>
      </c>
      <c r="E176" s="193">
        <v>159</v>
      </c>
      <c r="F176" s="187">
        <f>'Responses'!F163</f>
        <v>0.29599999999999999</v>
      </c>
    </row>
    <row r="177" spans="1:6" s="148" customFormat="1" ht="15.6" x14ac:dyDescent="0.3">
      <c r="A177" s="186">
        <f>IF(A$6="Binary",IF('Responses'!B164=A$7,1,0),'Responses'!B164)</f>
        <v>0</v>
      </c>
      <c r="B177" s="120">
        <f>IF(B$6="Binary",IF('Responses'!C164=B$7,1,0),'Responses'!C164)</f>
        <v>0.14299999999999999</v>
      </c>
      <c r="C177" s="121">
        <f>IF(C$6="Binary",IF('Responses'!D164=C$7,1,0),'Responses'!D164)</f>
        <v>0.45200000000000001</v>
      </c>
      <c r="D177" s="122" t="str">
        <f>IF(D$6="Binary",IF('Responses'!E164=D$7,1,0),'Responses'!E164)</f>
        <v>Time &amp; Materials</v>
      </c>
      <c r="E177" s="193">
        <v>160</v>
      </c>
      <c r="F177" s="187">
        <f>'Responses'!F164</f>
        <v>0.14499999999999999</v>
      </c>
    </row>
    <row r="178" spans="1:6" s="148" customFormat="1" ht="15.6" x14ac:dyDescent="0.3">
      <c r="A178" s="186">
        <f>IF(A$6="Binary",IF('Responses'!B165=A$7,1,0),'Responses'!B165)</f>
        <v>1</v>
      </c>
      <c r="B178" s="120">
        <f>IF(B$6="Binary",IF('Responses'!C165=B$7,1,0),'Responses'!C165)</f>
        <v>0.151</v>
      </c>
      <c r="C178" s="121">
        <f>IF(C$6="Binary",IF('Responses'!D165=C$7,1,0),'Responses'!D165)</f>
        <v>8.2000000000000003E-2</v>
      </c>
      <c r="D178" s="122" t="str">
        <f>IF(D$6="Binary",IF('Responses'!E165=D$7,1,0),'Responses'!E165)</f>
        <v>Firm-Fixed-Price</v>
      </c>
      <c r="E178" s="193">
        <v>161</v>
      </c>
      <c r="F178" s="187">
        <f>'Responses'!F165</f>
        <v>0.73</v>
      </c>
    </row>
    <row r="179" spans="1:6" s="148" customFormat="1" ht="15.6" x14ac:dyDescent="0.3">
      <c r="A179" s="186">
        <f>IF(A$6="Binary",IF('Responses'!B166=A$7,1,0),'Responses'!B166)</f>
        <v>0</v>
      </c>
      <c r="B179" s="120">
        <f>IF(B$6="Binary",IF('Responses'!C166=B$7,1,0),'Responses'!C166)</f>
        <v>0.16400000000000001</v>
      </c>
      <c r="C179" s="121">
        <f>IF(C$6="Binary",IF('Responses'!D166=C$7,1,0),'Responses'!D166)</f>
        <v>0.19600000000000001</v>
      </c>
      <c r="D179" s="122" t="str">
        <f>IF(D$6="Binary",IF('Responses'!E166=D$7,1,0),'Responses'!E166)</f>
        <v>Time &amp; Materials</v>
      </c>
      <c r="E179" s="193">
        <v>162</v>
      </c>
      <c r="F179" s="187">
        <f>'Responses'!F166</f>
        <v>0.36899999999999999</v>
      </c>
    </row>
    <row r="180" spans="1:6" s="148" customFormat="1" ht="15.6" x14ac:dyDescent="0.3">
      <c r="A180" s="186">
        <f>IF(A$6="Binary",IF('Responses'!B167=A$7,1,0),'Responses'!B167)</f>
        <v>1</v>
      </c>
      <c r="B180" s="120">
        <f>IF(B$6="Binary",IF('Responses'!C167=B$7,1,0),'Responses'!C167)</f>
        <v>0.18</v>
      </c>
      <c r="C180" s="121">
        <f>IF(C$6="Binary",IF('Responses'!D167=C$7,1,0),'Responses'!D167)</f>
        <v>0.28499999999999998</v>
      </c>
      <c r="D180" s="122" t="str">
        <f>IF(D$6="Binary",IF('Responses'!E167=D$7,1,0),'Responses'!E167)</f>
        <v>Time &amp; Materials</v>
      </c>
      <c r="E180" s="193">
        <v>163</v>
      </c>
      <c r="F180" s="187">
        <f>'Responses'!F167</f>
        <v>0.39400000000000002</v>
      </c>
    </row>
    <row r="181" spans="1:6" s="148" customFormat="1" ht="15.6" x14ac:dyDescent="0.3">
      <c r="A181" s="186">
        <f>IF(A$6="Binary",IF('Responses'!B168=A$7,1,0),'Responses'!B168)</f>
        <v>0</v>
      </c>
      <c r="B181" s="120">
        <f>IF(B$6="Binary",IF('Responses'!C168=B$7,1,0),'Responses'!C168)</f>
        <v>0.27200000000000002</v>
      </c>
      <c r="C181" s="121">
        <f>IF(C$6="Binary",IF('Responses'!D168=C$7,1,0),'Responses'!D168)</f>
        <v>0.58199999999999996</v>
      </c>
      <c r="D181" s="122" t="str">
        <f>IF(D$6="Binary",IF('Responses'!E168=D$7,1,0),'Responses'!E168)</f>
        <v>Time &amp; Materials</v>
      </c>
      <c r="E181" s="193">
        <v>164</v>
      </c>
      <c r="F181" s="187">
        <f>'Responses'!F168</f>
        <v>0.17299999999999999</v>
      </c>
    </row>
    <row r="182" spans="1:6" s="148" customFormat="1" ht="15.6" x14ac:dyDescent="0.3">
      <c r="A182" s="186">
        <f>IF(A$6="Binary",IF('Responses'!B169=A$7,1,0),'Responses'!B169)</f>
        <v>0</v>
      </c>
      <c r="B182" s="120">
        <f>IF(B$6="Binary",IF('Responses'!C169=B$7,1,0),'Responses'!C169)</f>
        <v>7.5999999999999998E-2</v>
      </c>
      <c r="C182" s="121">
        <f>IF(C$6="Binary",IF('Responses'!D169=C$7,1,0),'Responses'!D169)</f>
        <v>0.42699999999999999</v>
      </c>
      <c r="D182" s="122" t="str">
        <f>IF(D$6="Binary",IF('Responses'!E169=D$7,1,0),'Responses'!E169)</f>
        <v>Firm-Fixed-Price</v>
      </c>
      <c r="E182" s="193">
        <v>165</v>
      </c>
      <c r="F182" s="187">
        <f>'Responses'!F169</f>
        <v>0.39800000000000002</v>
      </c>
    </row>
    <row r="183" spans="1:6" s="148" customFormat="1" ht="15.6" x14ac:dyDescent="0.3">
      <c r="A183" s="186">
        <f>IF(A$6="Binary",IF('Responses'!B170=A$7,1,0),'Responses'!B170)</f>
        <v>0</v>
      </c>
      <c r="B183" s="120">
        <f>IF(B$6="Binary",IF('Responses'!C170=B$7,1,0),'Responses'!C170)</f>
        <v>0.311</v>
      </c>
      <c r="C183" s="121">
        <f>IF(C$6="Binary",IF('Responses'!D170=C$7,1,0),'Responses'!D170)</f>
        <v>0.80100000000000005</v>
      </c>
      <c r="D183" s="122" t="str">
        <f>IF(D$6="Binary",IF('Responses'!E170=D$7,1,0),'Responses'!E170)</f>
        <v>Cost-Plus</v>
      </c>
      <c r="E183" s="193">
        <v>166</v>
      </c>
      <c r="F183" s="187">
        <f>'Responses'!F170</f>
        <v>5.7000000000000002E-2</v>
      </c>
    </row>
    <row r="184" spans="1:6" s="148" customFormat="1" ht="15.6" x14ac:dyDescent="0.3">
      <c r="A184" s="186">
        <f>IF(A$6="Binary",IF('Responses'!B171=A$7,1,0),'Responses'!B171)</f>
        <v>0</v>
      </c>
      <c r="B184" s="120">
        <f>IF(B$6="Binary",IF('Responses'!C171=B$7,1,0),'Responses'!C171)</f>
        <v>8.8999999999999996E-2</v>
      </c>
      <c r="C184" s="121">
        <f>IF(C$6="Binary",IF('Responses'!D171=C$7,1,0),'Responses'!D171)</f>
        <v>0.16800000000000001</v>
      </c>
      <c r="D184" s="122" t="str">
        <f>IF(D$6="Binary",IF('Responses'!E171=D$7,1,0),'Responses'!E171)</f>
        <v>Firm-Fixed-Price</v>
      </c>
      <c r="E184" s="193">
        <v>167</v>
      </c>
      <c r="F184" s="187">
        <f>'Responses'!F171</f>
        <v>0.56799999999999995</v>
      </c>
    </row>
    <row r="185" spans="1:6" s="148" customFormat="1" ht="15.6" x14ac:dyDescent="0.3">
      <c r="A185" s="186">
        <f>IF(A$6="Binary",IF('Responses'!B172=A$7,1,0),'Responses'!B172)</f>
        <v>0</v>
      </c>
      <c r="B185" s="120">
        <f>IF(B$6="Binary",IF('Responses'!C172=B$7,1,0),'Responses'!C172)</f>
        <v>0.28199999999999997</v>
      </c>
      <c r="C185" s="121">
        <f>IF(C$6="Binary",IF('Responses'!D172=C$7,1,0),'Responses'!D172)</f>
        <v>0.23</v>
      </c>
      <c r="D185" s="122" t="str">
        <f>IF(D$6="Binary",IF('Responses'!E172=D$7,1,0),'Responses'!E172)</f>
        <v>Firm-Fixed-Price</v>
      </c>
      <c r="E185" s="193">
        <v>168</v>
      </c>
      <c r="F185" s="187">
        <f>'Responses'!F172</f>
        <v>0.42</v>
      </c>
    </row>
    <row r="186" spans="1:6" s="148" customFormat="1" ht="15.6" x14ac:dyDescent="0.3">
      <c r="A186" s="186">
        <f>IF(A$6="Binary",IF('Responses'!B173=A$7,1,0),'Responses'!B173)</f>
        <v>1</v>
      </c>
      <c r="B186" s="120">
        <f>IF(B$6="Binary",IF('Responses'!C173=B$7,1,0),'Responses'!C173)</f>
        <v>0.13600000000000001</v>
      </c>
      <c r="C186" s="121">
        <f>IF(C$6="Binary",IF('Responses'!D173=C$7,1,0),'Responses'!D173)</f>
        <v>0.251</v>
      </c>
      <c r="D186" s="122" t="str">
        <f>IF(D$6="Binary",IF('Responses'!E173=D$7,1,0),'Responses'!E173)</f>
        <v>Firm-Fixed-Price</v>
      </c>
      <c r="E186" s="193">
        <v>169</v>
      </c>
      <c r="F186" s="187">
        <f>'Responses'!F173</f>
        <v>0.64500000000000002</v>
      </c>
    </row>
    <row r="187" spans="1:6" s="148" customFormat="1" ht="15.6" x14ac:dyDescent="0.3">
      <c r="A187" s="186">
        <f>IF(A$6="Binary",IF('Responses'!B174=A$7,1,0),'Responses'!B174)</f>
        <v>1</v>
      </c>
      <c r="B187" s="120">
        <f>IF(B$6="Binary",IF('Responses'!C174=B$7,1,0),'Responses'!C174)</f>
        <v>7.0000000000000001E-3</v>
      </c>
      <c r="C187" s="121">
        <f>IF(C$6="Binary",IF('Responses'!D174=C$7,1,0),'Responses'!D174)</f>
        <v>0.48</v>
      </c>
      <c r="D187" s="122" t="str">
        <f>IF(D$6="Binary",IF('Responses'!E174=D$7,1,0),'Responses'!E174)</f>
        <v>Time &amp; Materials</v>
      </c>
      <c r="E187" s="193">
        <v>170</v>
      </c>
      <c r="F187" s="187">
        <f>'Responses'!F174</f>
        <v>0.23699999999999999</v>
      </c>
    </row>
    <row r="188" spans="1:6" s="148" customFormat="1" ht="15.6" x14ac:dyDescent="0.3">
      <c r="A188" s="186">
        <f>IF(A$6="Binary",IF('Responses'!B175=A$7,1,0),'Responses'!B175)</f>
        <v>1</v>
      </c>
      <c r="B188" s="120">
        <f>IF(B$6="Binary",IF('Responses'!C175=B$7,1,0),'Responses'!C175)</f>
        <v>0.21199999999999999</v>
      </c>
      <c r="C188" s="121">
        <f>IF(C$6="Binary",IF('Responses'!D175=C$7,1,0),'Responses'!D175)</f>
        <v>2.9000000000000001E-2</v>
      </c>
      <c r="D188" s="122" t="str">
        <f>IF(D$6="Binary",IF('Responses'!E175=D$7,1,0),'Responses'!E175)</f>
        <v>Time &amp; Materials</v>
      </c>
      <c r="E188" s="193">
        <v>171</v>
      </c>
      <c r="F188" s="187">
        <f>'Responses'!F175</f>
        <v>0.65900000000000003</v>
      </c>
    </row>
    <row r="189" spans="1:6" s="148" customFormat="1" ht="15.6" x14ac:dyDescent="0.3">
      <c r="A189" s="186">
        <f>IF(A$6="Binary",IF('Responses'!B176=A$7,1,0),'Responses'!B176)</f>
        <v>1</v>
      </c>
      <c r="B189" s="120">
        <f>IF(B$6="Binary",IF('Responses'!C176=B$7,1,0),'Responses'!C176)</f>
        <v>0.39600000000000002</v>
      </c>
      <c r="C189" s="121">
        <f>IF(C$6="Binary",IF('Responses'!D176=C$7,1,0),'Responses'!D176)</f>
        <v>0.22</v>
      </c>
      <c r="D189" s="122" t="str">
        <f>IF(D$6="Binary",IF('Responses'!E176=D$7,1,0),'Responses'!E176)</f>
        <v>Firm-Fixed-Price</v>
      </c>
      <c r="E189" s="193">
        <v>172</v>
      </c>
      <c r="F189" s="187">
        <f>'Responses'!F176</f>
        <v>0.66800000000000004</v>
      </c>
    </row>
    <row r="190" spans="1:6" s="148" customFormat="1" ht="15.6" x14ac:dyDescent="0.3">
      <c r="A190" s="186">
        <f>IF(A$6="Binary",IF('Responses'!B177=A$7,1,0),'Responses'!B177)</f>
        <v>1</v>
      </c>
      <c r="B190" s="120">
        <f>IF(B$6="Binary",IF('Responses'!C177=B$7,1,0),'Responses'!C177)</f>
        <v>0.123</v>
      </c>
      <c r="C190" s="121">
        <f>IF(C$6="Binary",IF('Responses'!D177=C$7,1,0),'Responses'!D177)</f>
        <v>0.26100000000000001</v>
      </c>
      <c r="D190" s="122" t="str">
        <f>IF(D$6="Binary",IF('Responses'!E177=D$7,1,0),'Responses'!E177)</f>
        <v>Time &amp; Materials</v>
      </c>
      <c r="E190" s="193">
        <v>173</v>
      </c>
      <c r="F190" s="187">
        <f>'Responses'!F177</f>
        <v>0.439</v>
      </c>
    </row>
    <row r="191" spans="1:6" s="148" customFormat="1" ht="15.6" x14ac:dyDescent="0.3">
      <c r="A191" s="186">
        <f>IF(A$6="Binary",IF('Responses'!B178=A$7,1,0),'Responses'!B178)</f>
        <v>0</v>
      </c>
      <c r="B191" s="120">
        <f>IF(B$6="Binary",IF('Responses'!C178=B$7,1,0),'Responses'!C178)</f>
        <v>0.214</v>
      </c>
      <c r="C191" s="121">
        <f>IF(C$6="Binary",IF('Responses'!D178=C$7,1,0),'Responses'!D178)</f>
        <v>6.9000000000000006E-2</v>
      </c>
      <c r="D191" s="122" t="str">
        <f>IF(D$6="Binary",IF('Responses'!E178=D$7,1,0),'Responses'!E178)</f>
        <v>Firm-Fixed-Price</v>
      </c>
      <c r="E191" s="193">
        <v>174</v>
      </c>
      <c r="F191" s="187">
        <f>'Responses'!F178</f>
        <v>0.54400000000000004</v>
      </c>
    </row>
    <row r="192" spans="1:6" s="148" customFormat="1" ht="15.6" x14ac:dyDescent="0.3">
      <c r="A192" s="186">
        <f>IF(A$6="Binary",IF('Responses'!B179=A$7,1,0),'Responses'!B179)</f>
        <v>1</v>
      </c>
      <c r="B192" s="120">
        <f>IF(B$6="Binary",IF('Responses'!C179=B$7,1,0),'Responses'!C179)</f>
        <v>0.20899999999999999</v>
      </c>
      <c r="C192" s="121">
        <f>IF(C$6="Binary",IF('Responses'!D179=C$7,1,0),'Responses'!D179)</f>
        <v>0.56899999999999995</v>
      </c>
      <c r="D192" s="122" t="str">
        <f>IF(D$6="Binary",IF('Responses'!E179=D$7,1,0),'Responses'!E179)</f>
        <v>Time &amp; Materials</v>
      </c>
      <c r="E192" s="193">
        <v>175</v>
      </c>
      <c r="F192" s="187">
        <f>'Responses'!F179</f>
        <v>0.27200000000000002</v>
      </c>
    </row>
    <row r="193" spans="1:6" s="148" customFormat="1" ht="15.6" x14ac:dyDescent="0.3">
      <c r="A193" s="186">
        <f>IF(A$6="Binary",IF('Responses'!B180=A$7,1,0),'Responses'!B180)</f>
        <v>1</v>
      </c>
      <c r="B193" s="120">
        <f>IF(B$6="Binary",IF('Responses'!C180=B$7,1,0),'Responses'!C180)</f>
        <v>0.53700000000000003</v>
      </c>
      <c r="C193" s="121">
        <f>IF(C$6="Binary",IF('Responses'!D180=C$7,1,0),'Responses'!D180)</f>
        <v>0.53300000000000003</v>
      </c>
      <c r="D193" s="122" t="str">
        <f>IF(D$6="Binary",IF('Responses'!E180=D$7,1,0),'Responses'!E180)</f>
        <v>Firm-Fixed-Price</v>
      </c>
      <c r="E193" s="193">
        <v>176</v>
      </c>
      <c r="F193" s="187">
        <f>'Responses'!F180</f>
        <v>0.68100000000000005</v>
      </c>
    </row>
    <row r="194" spans="1:6" s="148" customFormat="1" ht="15.6" x14ac:dyDescent="0.3">
      <c r="A194" s="186">
        <f>IF(A$6="Binary",IF('Responses'!B181=A$7,1,0),'Responses'!B181)</f>
        <v>0</v>
      </c>
      <c r="B194" s="120">
        <f>IF(B$6="Binary",IF('Responses'!C181=B$7,1,0),'Responses'!C181)</f>
        <v>0.54500000000000004</v>
      </c>
      <c r="C194" s="121">
        <f>IF(C$6="Binary",IF('Responses'!D181=C$7,1,0),'Responses'!D181)</f>
        <v>0.73599999999999999</v>
      </c>
      <c r="D194" s="122" t="str">
        <f>IF(D$6="Binary",IF('Responses'!E181=D$7,1,0),'Responses'!E181)</f>
        <v>Time &amp; Materials</v>
      </c>
      <c r="E194" s="193">
        <v>177</v>
      </c>
      <c r="F194" s="187">
        <f>'Responses'!F181</f>
        <v>0.19800000000000001</v>
      </c>
    </row>
    <row r="195" spans="1:6" s="148" customFormat="1" ht="15.6" x14ac:dyDescent="0.3">
      <c r="A195" s="186">
        <f>IF(A$6="Binary",IF('Responses'!B182=A$7,1,0),'Responses'!B182)</f>
        <v>1</v>
      </c>
      <c r="B195" s="120">
        <f>IF(B$6="Binary",IF('Responses'!C182=B$7,1,0),'Responses'!C182)</f>
        <v>0.22900000000000001</v>
      </c>
      <c r="C195" s="121">
        <f>IF(C$6="Binary",IF('Responses'!D182=C$7,1,0),'Responses'!D182)</f>
        <v>0.437</v>
      </c>
      <c r="D195" s="122" t="str">
        <f>IF(D$6="Binary",IF('Responses'!E182=D$7,1,0),'Responses'!E182)</f>
        <v>Firm-Fixed-Price</v>
      </c>
      <c r="E195" s="193">
        <v>178</v>
      </c>
      <c r="F195" s="187">
        <f>'Responses'!F182</f>
        <v>0.53700000000000003</v>
      </c>
    </row>
    <row r="196" spans="1:6" s="148" customFormat="1" ht="15.6" x14ac:dyDescent="0.3">
      <c r="A196" s="186">
        <f>IF(A$6="Binary",IF('Responses'!B183=A$7,1,0),'Responses'!B183)</f>
        <v>0</v>
      </c>
      <c r="B196" s="120">
        <f>IF(B$6="Binary",IF('Responses'!C183=B$7,1,0),'Responses'!C183)</f>
        <v>0.59199999999999997</v>
      </c>
      <c r="C196" s="121">
        <f>IF(C$6="Binary",IF('Responses'!D183=C$7,1,0),'Responses'!D183)</f>
        <v>0.86</v>
      </c>
      <c r="D196" s="122" t="str">
        <f>IF(D$6="Binary",IF('Responses'!E183=D$7,1,0),'Responses'!E183)</f>
        <v>Cost-Plus</v>
      </c>
      <c r="E196" s="193">
        <v>179</v>
      </c>
      <c r="F196" s="187">
        <f>'Responses'!F183</f>
        <v>7.1999999999999995E-2</v>
      </c>
    </row>
    <row r="197" spans="1:6" s="148" customFormat="1" ht="15.6" x14ac:dyDescent="0.3">
      <c r="A197" s="186">
        <f>IF(A$6="Binary",IF('Responses'!B184=A$7,1,0),'Responses'!B184)</f>
        <v>1</v>
      </c>
      <c r="B197" s="120">
        <f>IF(B$6="Binary",IF('Responses'!C184=B$7,1,0),'Responses'!C184)</f>
        <v>0.155</v>
      </c>
      <c r="C197" s="121">
        <f>IF(C$6="Binary",IF('Responses'!D184=C$7,1,0),'Responses'!D184)</f>
        <v>0.129</v>
      </c>
      <c r="D197" s="122" t="str">
        <f>IF(D$6="Binary",IF('Responses'!E184=D$7,1,0),'Responses'!E184)</f>
        <v>Firm-Fixed-Price</v>
      </c>
      <c r="E197" s="193">
        <v>180</v>
      </c>
      <c r="F197" s="187">
        <f>'Responses'!F184</f>
        <v>0.435</v>
      </c>
    </row>
    <row r="198" spans="1:6" s="148" customFormat="1" ht="15.6" x14ac:dyDescent="0.3">
      <c r="A198" s="186">
        <f>IF(A$6="Binary",IF('Responses'!B185=A$7,1,0),'Responses'!B185)</f>
        <v>1</v>
      </c>
      <c r="B198" s="120">
        <f>IF(B$6="Binary",IF('Responses'!C185=B$7,1,0),'Responses'!C185)</f>
        <v>7.3999999999999996E-2</v>
      </c>
      <c r="C198" s="121">
        <f>IF(C$6="Binary",IF('Responses'!D185=C$7,1,0),'Responses'!D185)</f>
        <v>0.79</v>
      </c>
      <c r="D198" s="122" t="str">
        <f>IF(D$6="Binary",IF('Responses'!E185=D$7,1,0),'Responses'!E185)</f>
        <v>Firm-Fixed-Price</v>
      </c>
      <c r="E198" s="193">
        <v>181</v>
      </c>
      <c r="F198" s="187">
        <f>'Responses'!F185</f>
        <v>0.30299999999999999</v>
      </c>
    </row>
    <row r="199" spans="1:6" s="148" customFormat="1" ht="15.6" x14ac:dyDescent="0.3">
      <c r="A199" s="186">
        <f>IF(A$6="Binary",IF('Responses'!B186=A$7,1,0),'Responses'!B186)</f>
        <v>0</v>
      </c>
      <c r="B199" s="120">
        <f>IF(B$6="Binary",IF('Responses'!C186=B$7,1,0),'Responses'!C186)</f>
        <v>0.18</v>
      </c>
      <c r="C199" s="121">
        <f>IF(C$6="Binary",IF('Responses'!D186=C$7,1,0),'Responses'!D186)</f>
        <v>0.11700000000000001</v>
      </c>
      <c r="D199" s="122" t="str">
        <f>IF(D$6="Binary",IF('Responses'!E186=D$7,1,0),'Responses'!E186)</f>
        <v>Firm-Fixed-Price</v>
      </c>
      <c r="E199" s="193">
        <v>182</v>
      </c>
      <c r="F199" s="187">
        <f>'Responses'!F186</f>
        <v>0.70099999999999996</v>
      </c>
    </row>
    <row r="200" spans="1:6" s="148" customFormat="1" ht="15.6" x14ac:dyDescent="0.3">
      <c r="A200" s="186">
        <f>IF(A$6="Binary",IF('Responses'!B187=A$7,1,0),'Responses'!B187)</f>
        <v>0</v>
      </c>
      <c r="B200" s="120">
        <f>IF(B$6="Binary",IF('Responses'!C187=B$7,1,0),'Responses'!C187)</f>
        <v>0.189</v>
      </c>
      <c r="C200" s="121">
        <f>IF(C$6="Binary",IF('Responses'!D187=C$7,1,0),'Responses'!D187)</f>
        <v>0.749</v>
      </c>
      <c r="D200" s="122" t="str">
        <f>IF(D$6="Binary",IF('Responses'!E187=D$7,1,0),'Responses'!E187)</f>
        <v>Cost-Plus</v>
      </c>
      <c r="E200" s="193">
        <v>183</v>
      </c>
      <c r="F200" s="187">
        <f>'Responses'!F187</f>
        <v>0.10199999999999999</v>
      </c>
    </row>
    <row r="201" spans="1:6" s="148" customFormat="1" ht="15.6" x14ac:dyDescent="0.3">
      <c r="A201" s="186">
        <f>IF(A$6="Binary",IF('Responses'!B188=A$7,1,0),'Responses'!B188)</f>
        <v>0</v>
      </c>
      <c r="B201" s="120">
        <f>IF(B$6="Binary",IF('Responses'!C188=B$7,1,0),'Responses'!C188)</f>
        <v>0.11</v>
      </c>
      <c r="C201" s="121">
        <f>IF(C$6="Binary",IF('Responses'!D188=C$7,1,0),'Responses'!D188)</f>
        <v>0.58699999999999997</v>
      </c>
      <c r="D201" s="122" t="str">
        <f>IF(D$6="Binary",IF('Responses'!E188=D$7,1,0),'Responses'!E188)</f>
        <v>Cost-Plus</v>
      </c>
      <c r="E201" s="193">
        <v>184</v>
      </c>
      <c r="F201" s="187">
        <f>'Responses'!F188</f>
        <v>9.6000000000000002E-2</v>
      </c>
    </row>
    <row r="202" spans="1:6" s="148" customFormat="1" ht="15.6" x14ac:dyDescent="0.3">
      <c r="A202" s="186">
        <f>IF(A$6="Binary",IF('Responses'!B189=A$7,1,0),'Responses'!B189)</f>
        <v>0</v>
      </c>
      <c r="B202" s="120">
        <f>IF(B$6="Binary",IF('Responses'!C189=B$7,1,0),'Responses'!C189)</f>
        <v>7.0999999999999994E-2</v>
      </c>
      <c r="C202" s="121">
        <f>IF(C$6="Binary",IF('Responses'!D189=C$7,1,0),'Responses'!D189)</f>
        <v>0.54300000000000004</v>
      </c>
      <c r="D202" s="122" t="str">
        <f>IF(D$6="Binary",IF('Responses'!E189=D$7,1,0),'Responses'!E189)</f>
        <v>Firm-Fixed-Price</v>
      </c>
      <c r="E202" s="193">
        <v>185</v>
      </c>
      <c r="F202" s="187">
        <f>'Responses'!F189</f>
        <v>0.245</v>
      </c>
    </row>
    <row r="203" spans="1:6" s="148" customFormat="1" ht="15.6" x14ac:dyDescent="0.3">
      <c r="A203" s="186">
        <f>IF(A$6="Binary",IF('Responses'!B190=A$7,1,0),'Responses'!B190)</f>
        <v>0</v>
      </c>
      <c r="B203" s="120">
        <f>IF(B$6="Binary",IF('Responses'!C190=B$7,1,0),'Responses'!C190)</f>
        <v>0.18099999999999999</v>
      </c>
      <c r="C203" s="121">
        <f>IF(C$6="Binary",IF('Responses'!D190=C$7,1,0),'Responses'!D190)</f>
        <v>0.48</v>
      </c>
      <c r="D203" s="122" t="str">
        <f>IF(D$6="Binary",IF('Responses'!E190=D$7,1,0),'Responses'!E190)</f>
        <v>Time &amp; Materials</v>
      </c>
      <c r="E203" s="193">
        <v>186</v>
      </c>
      <c r="F203" s="187">
        <f>'Responses'!F190</f>
        <v>0.23200000000000001</v>
      </c>
    </row>
    <row r="204" spans="1:6" s="148" customFormat="1" ht="15.6" x14ac:dyDescent="0.3">
      <c r="A204" s="186">
        <f>IF(A$6="Binary",IF('Responses'!B191=A$7,1,0),'Responses'!B191)</f>
        <v>1</v>
      </c>
      <c r="B204" s="120">
        <f>IF(B$6="Binary",IF('Responses'!C191=B$7,1,0),'Responses'!C191)</f>
        <v>0.16400000000000001</v>
      </c>
      <c r="C204" s="121">
        <f>IF(C$6="Binary",IF('Responses'!D191=C$7,1,0),'Responses'!D191)</f>
        <v>0.14099999999999999</v>
      </c>
      <c r="D204" s="122" t="str">
        <f>IF(D$6="Binary",IF('Responses'!E191=D$7,1,0),'Responses'!E191)</f>
        <v>Cost-Plus</v>
      </c>
      <c r="E204" s="193">
        <v>187</v>
      </c>
      <c r="F204" s="187">
        <f>'Responses'!F191</f>
        <v>0.434</v>
      </c>
    </row>
    <row r="205" spans="1:6" s="148" customFormat="1" ht="15.6" x14ac:dyDescent="0.3">
      <c r="A205" s="186">
        <f>IF(A$6="Binary",IF('Responses'!B192=A$7,1,0),'Responses'!B192)</f>
        <v>1</v>
      </c>
      <c r="B205" s="120">
        <f>IF(B$6="Binary",IF('Responses'!C192=B$7,1,0),'Responses'!C192)</f>
        <v>0.246</v>
      </c>
      <c r="C205" s="121">
        <f>IF(C$6="Binary",IF('Responses'!D192=C$7,1,0),'Responses'!D192)</f>
        <v>0.36</v>
      </c>
      <c r="D205" s="122" t="str">
        <f>IF(D$6="Binary",IF('Responses'!E192=D$7,1,0),'Responses'!E192)</f>
        <v>Time &amp; Materials</v>
      </c>
      <c r="E205" s="193">
        <v>188</v>
      </c>
      <c r="F205" s="187">
        <f>'Responses'!F192</f>
        <v>0.36199999999999999</v>
      </c>
    </row>
    <row r="206" spans="1:6" s="148" customFormat="1" ht="15.6" x14ac:dyDescent="0.3">
      <c r="A206" s="186">
        <f>IF(A$6="Binary",IF('Responses'!B193=A$7,1,0),'Responses'!B193)</f>
        <v>0</v>
      </c>
      <c r="B206" s="120">
        <f>IF(B$6="Binary",IF('Responses'!C193=B$7,1,0),'Responses'!C193)</f>
        <v>0.253</v>
      </c>
      <c r="C206" s="121">
        <f>IF(C$6="Binary",IF('Responses'!D193=C$7,1,0),'Responses'!D193)</f>
        <v>0.56799999999999995</v>
      </c>
      <c r="D206" s="122" t="str">
        <f>IF(D$6="Binary",IF('Responses'!E193=D$7,1,0),'Responses'!E193)</f>
        <v>Time &amp; Materials</v>
      </c>
      <c r="E206" s="193">
        <v>189</v>
      </c>
      <c r="F206" s="187">
        <f>'Responses'!F193</f>
        <v>0.29599999999999999</v>
      </c>
    </row>
    <row r="207" spans="1:6" s="148" customFormat="1" ht="15.6" x14ac:dyDescent="0.3">
      <c r="A207" s="186">
        <f>IF(A$6="Binary",IF('Responses'!B194=A$7,1,0),'Responses'!B194)</f>
        <v>0</v>
      </c>
      <c r="B207" s="120">
        <f>IF(B$6="Binary",IF('Responses'!C194=B$7,1,0),'Responses'!C194)</f>
        <v>0.215</v>
      </c>
      <c r="C207" s="121">
        <f>IF(C$6="Binary",IF('Responses'!D194=C$7,1,0),'Responses'!D194)</f>
        <v>0.64900000000000002</v>
      </c>
      <c r="D207" s="122" t="str">
        <f>IF(D$6="Binary",IF('Responses'!E194=D$7,1,0),'Responses'!E194)</f>
        <v>Firm-Fixed-Price</v>
      </c>
      <c r="E207" s="193">
        <v>190</v>
      </c>
      <c r="F207" s="187">
        <f>'Responses'!F194</f>
        <v>0.34799999999999998</v>
      </c>
    </row>
    <row r="208" spans="1:6" s="148" customFormat="1" ht="15.6" x14ac:dyDescent="0.3">
      <c r="A208" s="186">
        <f>IF(A$6="Binary",IF('Responses'!B195=A$7,1,0),'Responses'!B195)</f>
        <v>0</v>
      </c>
      <c r="B208" s="120">
        <f>IF(B$6="Binary",IF('Responses'!C195=B$7,1,0),'Responses'!C195)</f>
        <v>0.60199999999999998</v>
      </c>
      <c r="C208" s="121">
        <f>IF(C$6="Binary",IF('Responses'!D195=C$7,1,0),'Responses'!D195)</f>
        <v>0.317</v>
      </c>
      <c r="D208" s="122" t="str">
        <f>IF(D$6="Binary",IF('Responses'!E195=D$7,1,0),'Responses'!E195)</f>
        <v>Firm-Fixed-Price</v>
      </c>
      <c r="E208" s="193">
        <v>191</v>
      </c>
      <c r="F208" s="187">
        <f>'Responses'!F195</f>
        <v>0.626</v>
      </c>
    </row>
    <row r="209" spans="1:6" s="148" customFormat="1" ht="15.6" x14ac:dyDescent="0.3">
      <c r="A209" s="186">
        <f>IF(A$6="Binary",IF('Responses'!B196=A$7,1,0),'Responses'!B196)</f>
        <v>0</v>
      </c>
      <c r="B209" s="120">
        <f>IF(B$6="Binary",IF('Responses'!C196=B$7,1,0),'Responses'!C196)</f>
        <v>0.14099999999999999</v>
      </c>
      <c r="C209" s="121">
        <f>IF(C$6="Binary",IF('Responses'!D196=C$7,1,0),'Responses'!D196)</f>
        <v>0.9</v>
      </c>
      <c r="D209" s="122" t="str">
        <f>IF(D$6="Binary",IF('Responses'!E196=D$7,1,0),'Responses'!E196)</f>
        <v>Cost-Plus</v>
      </c>
      <c r="E209" s="193">
        <v>192</v>
      </c>
      <c r="F209" s="187">
        <f>'Responses'!F196</f>
        <v>6.2E-2</v>
      </c>
    </row>
    <row r="210" spans="1:6" s="148" customFormat="1" ht="15.6" x14ac:dyDescent="0.3">
      <c r="A210" s="186">
        <f>IF(A$6="Binary",IF('Responses'!B197=A$7,1,0),'Responses'!B197)</f>
        <v>0</v>
      </c>
      <c r="B210" s="120">
        <f>IF(B$6="Binary",IF('Responses'!C197=B$7,1,0),'Responses'!C197)</f>
        <v>0.55900000000000005</v>
      </c>
      <c r="C210" s="121">
        <f>IF(C$6="Binary",IF('Responses'!D197=C$7,1,0),'Responses'!D197)</f>
        <v>0.27100000000000002</v>
      </c>
      <c r="D210" s="122" t="str">
        <f>IF(D$6="Binary",IF('Responses'!E197=D$7,1,0),'Responses'!E197)</f>
        <v>Cost-Plus</v>
      </c>
      <c r="E210" s="193">
        <v>193</v>
      </c>
      <c r="F210" s="187">
        <f>'Responses'!F197</f>
        <v>0.28100000000000003</v>
      </c>
    </row>
    <row r="211" spans="1:6" s="148" customFormat="1" ht="15.6" x14ac:dyDescent="0.3">
      <c r="A211" s="186">
        <f>IF(A$6="Binary",IF('Responses'!B198=A$7,1,0),'Responses'!B198)</f>
        <v>0</v>
      </c>
      <c r="B211" s="120">
        <f>IF(B$6="Binary",IF('Responses'!C198=B$7,1,0),'Responses'!C198)</f>
        <v>0.2</v>
      </c>
      <c r="C211" s="121">
        <f>IF(C$6="Binary",IF('Responses'!D198=C$7,1,0),'Responses'!D198)</f>
        <v>0.249</v>
      </c>
      <c r="D211" s="122" t="str">
        <f>IF(D$6="Binary",IF('Responses'!E198=D$7,1,0),'Responses'!E198)</f>
        <v>Time &amp; Materials</v>
      </c>
      <c r="E211" s="193">
        <v>194</v>
      </c>
      <c r="F211" s="187">
        <f>'Responses'!F198</f>
        <v>0.38300000000000001</v>
      </c>
    </row>
    <row r="212" spans="1:6" s="148" customFormat="1" ht="15.6" x14ac:dyDescent="0.3">
      <c r="A212" s="186">
        <f>IF(A$6="Binary",IF('Responses'!B199=A$7,1,0),'Responses'!B199)</f>
        <v>1</v>
      </c>
      <c r="B212" s="120">
        <f>IF(B$6="Binary",IF('Responses'!C199=B$7,1,0),'Responses'!C199)</f>
        <v>0.23899999999999999</v>
      </c>
      <c r="C212" s="121">
        <f>IF(C$6="Binary",IF('Responses'!D199=C$7,1,0),'Responses'!D199)</f>
        <v>0.78400000000000003</v>
      </c>
      <c r="D212" s="122" t="str">
        <f>IF(D$6="Binary",IF('Responses'!E199=D$7,1,0),'Responses'!E199)</f>
        <v>Firm-Fixed-Price</v>
      </c>
      <c r="E212" s="193">
        <v>195</v>
      </c>
      <c r="F212" s="187">
        <f>'Responses'!F199</f>
        <v>0.45800000000000002</v>
      </c>
    </row>
    <row r="213" spans="1:6" s="148" customFormat="1" ht="15.6" x14ac:dyDescent="0.3">
      <c r="A213" s="186">
        <f>IF(A$6="Binary",IF('Responses'!B200=A$7,1,0),'Responses'!B200)</f>
        <v>0</v>
      </c>
      <c r="B213" s="120">
        <f>IF(B$6="Binary",IF('Responses'!C200=B$7,1,0),'Responses'!C200)</f>
        <v>0.32200000000000001</v>
      </c>
      <c r="C213" s="121">
        <f>IF(C$6="Binary",IF('Responses'!D200=C$7,1,0),'Responses'!D200)</f>
        <v>0.13100000000000001</v>
      </c>
      <c r="D213" s="122" t="str">
        <f>IF(D$6="Binary",IF('Responses'!E200=D$7,1,0),'Responses'!E200)</f>
        <v>Firm-Fixed-Price</v>
      </c>
      <c r="E213" s="193">
        <v>196</v>
      </c>
      <c r="F213" s="187">
        <f>'Responses'!F200</f>
        <v>0.52800000000000002</v>
      </c>
    </row>
    <row r="214" spans="1:6" s="148" customFormat="1" ht="15.6" x14ac:dyDescent="0.3">
      <c r="A214" s="186">
        <f>IF(A$6="Binary",IF('Responses'!B201=A$7,1,0),'Responses'!B201)</f>
        <v>0</v>
      </c>
      <c r="B214" s="120">
        <f>IF(B$6="Binary",IF('Responses'!C201=B$7,1,0),'Responses'!C201)</f>
        <v>4.9000000000000002E-2</v>
      </c>
      <c r="C214" s="121">
        <f>IF(C$6="Binary",IF('Responses'!D201=C$7,1,0),'Responses'!D201)</f>
        <v>0.13</v>
      </c>
      <c r="D214" s="122" t="str">
        <f>IF(D$6="Binary",IF('Responses'!E201=D$7,1,0),'Responses'!E201)</f>
        <v>Time &amp; Materials</v>
      </c>
      <c r="E214" s="193">
        <v>197</v>
      </c>
      <c r="F214" s="187">
        <f>'Responses'!F201</f>
        <v>0.26200000000000001</v>
      </c>
    </row>
    <row r="215" spans="1:6" s="148" customFormat="1" ht="15.6" x14ac:dyDescent="0.3">
      <c r="A215" s="186">
        <f>IF(A$6="Binary",IF('Responses'!B202=A$7,1,0),'Responses'!B202)</f>
        <v>0</v>
      </c>
      <c r="B215" s="120">
        <f>IF(B$6="Binary",IF('Responses'!C202=B$7,1,0),'Responses'!C202)</f>
        <v>0.161</v>
      </c>
      <c r="C215" s="121">
        <f>IF(C$6="Binary",IF('Responses'!D202=C$7,1,0),'Responses'!D202)</f>
        <v>0.48</v>
      </c>
      <c r="D215" s="122" t="str">
        <f>IF(D$6="Binary",IF('Responses'!E202=D$7,1,0),'Responses'!E202)</f>
        <v>Cost-Plus</v>
      </c>
      <c r="E215" s="193">
        <v>198</v>
      </c>
      <c r="F215" s="187">
        <f>'Responses'!F202</f>
        <v>0.13400000000000001</v>
      </c>
    </row>
    <row r="216" spans="1:6" s="148" customFormat="1" ht="15.6" x14ac:dyDescent="0.3">
      <c r="A216" s="186">
        <f>IF(A$6="Binary",IF('Responses'!B203=A$7,1,0),'Responses'!B203)</f>
        <v>0</v>
      </c>
      <c r="B216" s="120">
        <f>IF(B$6="Binary",IF('Responses'!C203=B$7,1,0),'Responses'!C203)</f>
        <v>6.2E-2</v>
      </c>
      <c r="C216" s="121">
        <f>IF(C$6="Binary",IF('Responses'!D203=C$7,1,0),'Responses'!D203)</f>
        <v>0.79700000000000004</v>
      </c>
      <c r="D216" s="122" t="str">
        <f>IF(D$6="Binary",IF('Responses'!E203=D$7,1,0),'Responses'!E203)</f>
        <v>Cost-Plus</v>
      </c>
      <c r="E216" s="193">
        <v>199</v>
      </c>
      <c r="F216" s="187">
        <f>'Responses'!F203</f>
        <v>9.2999999999999999E-2</v>
      </c>
    </row>
    <row r="217" spans="1:6" s="148" customFormat="1" ht="16.2" thickBot="1" x14ac:dyDescent="0.35">
      <c r="A217" s="188">
        <f>IF(A$6="Binary",IF('Responses'!B204=A$7,1,0),'Responses'!B204)</f>
        <v>0</v>
      </c>
      <c r="B217" s="189">
        <f>IF(B$6="Binary",IF('Responses'!C204=B$7,1,0),'Responses'!C204)</f>
        <v>9.9000000000000005E-2</v>
      </c>
      <c r="C217" s="190">
        <f>IF(C$6="Binary",IF('Responses'!D204=C$7,1,0),'Responses'!D204)</f>
        <v>0.44900000000000001</v>
      </c>
      <c r="D217" s="191" t="str">
        <f>IF(D$6="Binary",IF('Responses'!E204=D$7,1,0),'Responses'!E204)</f>
        <v>Time &amp; Materials</v>
      </c>
      <c r="E217" s="200">
        <v>200</v>
      </c>
      <c r="F217" s="192">
        <f>'Responses'!F204</f>
        <v>0.14699999999999999</v>
      </c>
    </row>
  </sheetData>
  <sheetProtection formatCells="0" formatColumns="0" formatRows="0" insertColumns="0" insertRows="0" insertHyperlinks="0" deleteColumns="0" deleteRows="0"/>
  <mergeCells count="5">
    <mergeCell ref="A16:F16"/>
    <mergeCell ref="A11:D11"/>
    <mergeCell ref="C2:F2"/>
    <mergeCell ref="A4:D4"/>
    <mergeCell ref="A1:F1"/>
  </mergeCells>
  <pageMargins left="0.7" right="0.7" top="0.75" bottom="0.75" header="0.3" footer="0.3"/>
  <pageSetup orientation="portrait" r:id="rId1"/>
  <ignoredErrors>
    <ignoredError sqref="A6:D6 F93 F17:F92 F94:F217" unlockedFormula="1"/>
  </ignoredErrors>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1EA09-9BF6-4A8B-884E-6BB8C56A907B}">
  <dimension ref="A1:Q214"/>
  <sheetViews>
    <sheetView showGridLines="0" zoomScaleNormal="100" workbookViewId="0">
      <selection sqref="A1:Q1"/>
    </sheetView>
  </sheetViews>
  <sheetFormatPr defaultRowHeight="14.4" x14ac:dyDescent="0.3"/>
  <cols>
    <col min="1" max="1" width="16.6640625" customWidth="1"/>
    <col min="2" max="2" width="23.33203125" style="151" customWidth="1"/>
    <col min="3" max="5" width="23.33203125" customWidth="1"/>
    <col min="6" max="6" width="21.109375" customWidth="1"/>
    <col min="7" max="10" width="17.77734375" customWidth="1"/>
    <col min="11" max="11" width="6.77734375" customWidth="1"/>
    <col min="12" max="12" width="22.33203125" customWidth="1"/>
    <col min="13" max="13" width="27.33203125" customWidth="1"/>
    <col min="14" max="14" width="25.5546875" customWidth="1"/>
    <col min="15" max="15" width="18" customWidth="1"/>
    <col min="16" max="16" width="19" customWidth="1"/>
    <col min="17" max="17" width="21.33203125" customWidth="1"/>
    <col min="18" max="18" width="29.88671875" customWidth="1"/>
  </cols>
  <sheetData>
    <row r="1" spans="1:17" s="283" customFormat="1" ht="42" customHeight="1" thickBot="1" x14ac:dyDescent="0.65">
      <c r="A1" s="398" t="s">
        <v>20</v>
      </c>
      <c r="B1" s="399"/>
      <c r="C1" s="399"/>
      <c r="D1" s="399"/>
      <c r="E1" s="399"/>
      <c r="F1" s="399"/>
      <c r="G1" s="399"/>
      <c r="H1" s="399"/>
      <c r="I1" s="399"/>
      <c r="J1" s="399"/>
      <c r="K1" s="399"/>
      <c r="L1" s="399"/>
      <c r="M1" s="399"/>
      <c r="N1" s="399"/>
      <c r="O1" s="399"/>
      <c r="P1" s="399"/>
      <c r="Q1" s="400"/>
    </row>
    <row r="2" spans="1:17" ht="68.400000000000006" customHeight="1" thickBot="1" x14ac:dyDescent="0.35">
      <c r="A2" s="162"/>
      <c r="B2" s="257"/>
      <c r="C2" s="414" t="s">
        <v>84</v>
      </c>
      <c r="D2" s="414"/>
      <c r="E2" s="414"/>
      <c r="F2" s="414"/>
      <c r="G2" s="414"/>
      <c r="H2" s="414"/>
      <c r="I2" s="414"/>
      <c r="J2" s="415"/>
    </row>
    <row r="3" spans="1:17" ht="24" customHeight="1" thickBot="1" x14ac:dyDescent="0.35">
      <c r="B3" s="204"/>
      <c r="C3" s="203"/>
      <c r="D3" s="203"/>
      <c r="E3" s="203"/>
      <c r="F3" s="203"/>
      <c r="G3" s="203"/>
    </row>
    <row r="4" spans="1:17" ht="24" customHeight="1" thickBot="1" x14ac:dyDescent="0.35">
      <c r="B4" s="204"/>
      <c r="C4" s="203"/>
      <c r="D4" s="203"/>
      <c r="E4" s="203"/>
      <c r="F4" s="202"/>
      <c r="G4" s="138"/>
      <c r="H4" s="138"/>
      <c r="I4" s="138"/>
      <c r="J4" s="139"/>
    </row>
    <row r="5" spans="1:17" ht="36" customHeight="1" thickBot="1" x14ac:dyDescent="0.35">
      <c r="A5" s="416" t="s">
        <v>36</v>
      </c>
      <c r="B5" s="417"/>
      <c r="C5" s="244" t="s">
        <v>87</v>
      </c>
      <c r="D5" s="245">
        <f>M11</f>
        <v>0.86882679279895547</v>
      </c>
      <c r="F5" s="256"/>
      <c r="J5" s="6"/>
    </row>
    <row r="6" spans="1:17" ht="24" customHeight="1" thickBot="1" x14ac:dyDescent="0.35">
      <c r="D6" s="203"/>
      <c r="E6" s="203"/>
      <c r="F6" s="256"/>
      <c r="J6" s="6"/>
    </row>
    <row r="7" spans="1:17" ht="36" customHeight="1" thickBot="1" x14ac:dyDescent="0.35">
      <c r="F7" s="140"/>
      <c r="J7" s="6"/>
      <c r="L7" s="418" t="s">
        <v>126</v>
      </c>
      <c r="M7" s="419"/>
      <c r="N7" s="419"/>
      <c r="O7" s="419"/>
      <c r="P7" s="419"/>
      <c r="Q7" s="420"/>
    </row>
    <row r="8" spans="1:17" ht="46.8" customHeight="1" thickBot="1" x14ac:dyDescent="0.35">
      <c r="A8" s="421" t="s">
        <v>79</v>
      </c>
      <c r="B8" s="422"/>
      <c r="C8" s="422"/>
      <c r="D8" s="422"/>
      <c r="E8" s="422"/>
      <c r="F8" s="140"/>
      <c r="J8" s="6"/>
      <c r="L8" s="2"/>
      <c r="M8" s="79" t="str">
        <f>E9</f>
        <v>Contract Type</v>
      </c>
      <c r="N8" s="79" t="str">
        <f>D9</f>
        <v>Dependency Load on the Critical Path</v>
      </c>
      <c r="O8" s="79" t="str">
        <f>C9</f>
        <v>Schedule Buffer %</v>
      </c>
      <c r="P8" s="79" t="str">
        <f>B9</f>
        <v xml:space="preserve">Prior Domain Experience </v>
      </c>
      <c r="Q8" s="101" t="s">
        <v>2</v>
      </c>
    </row>
    <row r="9" spans="1:17" ht="49.95" customHeight="1" x14ac:dyDescent="0.3">
      <c r="A9" s="205" t="s">
        <v>80</v>
      </c>
      <c r="B9" s="242" t="str">
        <f>Responses[[#Headers],[Prior Domain Experience ]]</f>
        <v xml:space="preserve">Prior Domain Experience </v>
      </c>
      <c r="C9" s="242" t="str">
        <f>Responses[[#Headers],[Schedule Buffer %]]</f>
        <v>Schedule Buffer %</v>
      </c>
      <c r="D9" s="242" t="str">
        <f>Responses[[#Headers],[Dependency Load on the Critical Path]]</f>
        <v>Dependency Load on the Critical Path</v>
      </c>
      <c r="E9" s="252" t="str">
        <f>Responses[[#Headers],[Contract Type]]</f>
        <v>Contract Type</v>
      </c>
      <c r="F9" s="140"/>
      <c r="J9" s="6"/>
      <c r="L9" s="23" t="s">
        <v>3</v>
      </c>
      <c r="M9" s="225">
        <f t="array" ref="M9:Q13">LINEST(F15:F214, B15:E214,,TRUE)</f>
        <v>0.56589286201853384</v>
      </c>
      <c r="N9" s="226">
        <v>-0.38996260288771634</v>
      </c>
      <c r="O9" s="226">
        <v>0.35854344027249635</v>
      </c>
      <c r="P9" s="226">
        <v>0.14059788082704663</v>
      </c>
      <c r="Q9" s="227">
        <v>0.18474308830087424</v>
      </c>
    </row>
    <row r="10" spans="1:17" ht="42" customHeight="1" thickBot="1" x14ac:dyDescent="0.35">
      <c r="A10" s="205" t="s">
        <v>28</v>
      </c>
      <c r="B10" s="243" t="str">
        <f>'Model Design Sheet'!C8</f>
        <v>Binary</v>
      </c>
      <c r="C10" s="243" t="str">
        <f>'Model Design Sheet'!D8</f>
        <v>Continuous</v>
      </c>
      <c r="D10" s="243" t="str">
        <f>'Model Design Sheet'!E8</f>
        <v>Continuous</v>
      </c>
      <c r="E10" s="253" t="str">
        <f>'Model Design Sheet'!F8</f>
        <v>Discrete</v>
      </c>
      <c r="F10" s="140"/>
      <c r="J10" s="6"/>
      <c r="L10" s="23" t="s">
        <v>5</v>
      </c>
      <c r="M10" s="228">
        <v>4.0927357402862768E-2</v>
      </c>
      <c r="N10" s="229">
        <v>2.5086805385124877E-2</v>
      </c>
      <c r="O10" s="229">
        <v>3.3981914741314678E-2</v>
      </c>
      <c r="P10" s="229">
        <v>1.0592500036240201E-2</v>
      </c>
      <c r="Q10" s="230">
        <v>2.2532896800086567E-2</v>
      </c>
    </row>
    <row r="11" spans="1:17" ht="42" customHeight="1" thickBot="1" x14ac:dyDescent="0.35">
      <c r="A11" s="205" t="s">
        <v>8</v>
      </c>
      <c r="B11" s="246" t="s">
        <v>83</v>
      </c>
      <c r="C11" s="246" t="s">
        <v>83</v>
      </c>
      <c r="D11" s="246" t="s">
        <v>83</v>
      </c>
      <c r="E11" s="254" t="s">
        <v>83</v>
      </c>
      <c r="F11" s="140"/>
      <c r="J11" s="6"/>
      <c r="L11" s="23" t="s">
        <v>6</v>
      </c>
      <c r="M11" s="231">
        <v>0.86882679279895547</v>
      </c>
      <c r="N11" s="231">
        <v>7.2061020183980501E-2</v>
      </c>
      <c r="O11" s="237" t="e">
        <v>#N/A</v>
      </c>
      <c r="P11" s="232" t="e">
        <v>#N/A</v>
      </c>
      <c r="Q11" s="233" t="e">
        <v>#N/A</v>
      </c>
    </row>
    <row r="12" spans="1:17" ht="42" customHeight="1" thickBot="1" x14ac:dyDescent="0.35">
      <c r="A12" s="205" t="s">
        <v>9</v>
      </c>
      <c r="B12" s="247">
        <f>HLOOKUP(B$9, $L$8:$Q$10, 2, FALSE)</f>
        <v>0.14059788082704663</v>
      </c>
      <c r="C12" s="247">
        <f>HLOOKUP(C$9, $L$8:$Q$10, 2, FALSE)</f>
        <v>0.35854344027249635</v>
      </c>
      <c r="D12" s="247">
        <f>HLOOKUP(D$9, $L$8:$Q$10, 2, FALSE)</f>
        <v>-0.38996260288771634</v>
      </c>
      <c r="E12" s="255">
        <f>HLOOKUP(E$9, $L$8:$Q$10, 2, FALSE)</f>
        <v>0.56589286201853384</v>
      </c>
      <c r="F12" s="141"/>
      <c r="G12" s="142"/>
      <c r="H12" s="142"/>
      <c r="I12" s="142"/>
      <c r="J12" s="7"/>
      <c r="L12" s="23" t="s">
        <v>7</v>
      </c>
      <c r="M12" s="231">
        <v>322.89601705043793</v>
      </c>
      <c r="N12" s="231">
        <v>195</v>
      </c>
      <c r="O12" s="238" t="e">
        <v>#N/A</v>
      </c>
      <c r="P12" s="236" t="e">
        <v>#N/A</v>
      </c>
      <c r="Q12" s="239" t="e">
        <v>#N/A</v>
      </c>
    </row>
    <row r="13" spans="1:17" ht="42" customHeight="1" thickBot="1" x14ac:dyDescent="0.35">
      <c r="A13" s="207" t="s">
        <v>5</v>
      </c>
      <c r="B13" s="248">
        <f>HLOOKUP(B$9, $L$8:$Q$10, 3, FALSE)</f>
        <v>1.0592500036240201E-2</v>
      </c>
      <c r="C13" s="248">
        <f>HLOOKUP(C$9, $L$8:$Q$10, 3, FALSE)</f>
        <v>3.3981914741314678E-2</v>
      </c>
      <c r="D13" s="248">
        <f>HLOOKUP(D$9, $L$8:$Q$10, 3, FALSE)</f>
        <v>2.5086805385124877E-2</v>
      </c>
      <c r="E13" s="248">
        <f>HLOOKUP(E$9, $L$8:$Q$10, 3, FALSE)</f>
        <v>4.0927357402862768E-2</v>
      </c>
      <c r="F13" s="412" t="s">
        <v>17</v>
      </c>
      <c r="G13" s="413"/>
      <c r="H13" s="413"/>
      <c r="I13" s="210" t="s">
        <v>82</v>
      </c>
      <c r="J13" s="214">
        <f>STEYX(G15:G214,F15:F214)</f>
        <v>6.5217864601060216E-2</v>
      </c>
      <c r="L13" s="45" t="s">
        <v>127</v>
      </c>
      <c r="M13" s="241">
        <v>6.7069256471585668</v>
      </c>
      <c r="N13" s="241">
        <v>1.0125941728414289</v>
      </c>
      <c r="O13" s="240" t="e">
        <v>#N/A</v>
      </c>
      <c r="P13" s="234" t="e">
        <v>#N/A</v>
      </c>
      <c r="Q13" s="235" t="e">
        <v>#N/A</v>
      </c>
    </row>
    <row r="14" spans="1:17" ht="38.700000000000003" customHeight="1" thickBot="1" x14ac:dyDescent="0.35">
      <c r="A14" s="208" t="s">
        <v>14</v>
      </c>
      <c r="B14" s="249" t="str">
        <f>B9</f>
        <v xml:space="preserve">Prior Domain Experience </v>
      </c>
      <c r="C14" s="250" t="str">
        <f>C9</f>
        <v>Schedule Buffer %</v>
      </c>
      <c r="D14" s="250" t="str">
        <f>D9</f>
        <v>Dependency Load on the Critical Path</v>
      </c>
      <c r="E14" s="251" t="str">
        <f>E9</f>
        <v>Contract Type</v>
      </c>
      <c r="F14" s="224" t="s">
        <v>81</v>
      </c>
      <c r="G14" s="211" t="s">
        <v>90</v>
      </c>
      <c r="H14" s="212" t="s">
        <v>91</v>
      </c>
      <c r="I14" s="212" t="s">
        <v>88</v>
      </c>
      <c r="J14" s="213" t="s">
        <v>89</v>
      </c>
    </row>
    <row r="15" spans="1:17" ht="28.8" x14ac:dyDescent="0.55000000000000004">
      <c r="A15" s="280">
        <v>1</v>
      </c>
      <c r="B15" s="298">
        <f>IF(B$11="Include",IFERROR(IF(B$10="Discrete",INDEX(Codification!A$12:A$14,MATCH(Codification!A18,Codification!A$7:A$9,0),1),Codification!A18),0),0)</f>
        <v>1</v>
      </c>
      <c r="C15" s="299">
        <f>IF(C$11="Include",IFERROR(IF(C$10="Discrete",INDEX(Codification!B$12:B$14,MATCH(Codification!B18,Codification!B$7:B$9,0),1),Codification!B18),0),0)</f>
        <v>0.29799999999999999</v>
      </c>
      <c r="D15" s="299">
        <f>IF(D$11="Include",IFERROR(IF(D$10="Discrete",INDEX(Codification!C$12:C$14,MATCH(Codification!C18,Codification!C$7:C$9,0),1),Codification!C18),0),0)</f>
        <v>0.438</v>
      </c>
      <c r="E15" s="300">
        <f>IF(E$11="Include",IFERROR(IF(E$10="Discrete",INDEX(Codification!D$12:D$14,MATCH(Codification!D18,Codification!D$7:D$9,0),1),Codification!D18),0),0)</f>
        <v>0.51645555555555545</v>
      </c>
      <c r="F15" s="301">
        <f>Codification!F18</f>
        <v>0.72499999999999998</v>
      </c>
      <c r="G15" s="302">
        <f t="shared" ref="G15:G46" si="0">MAX(SUMPRODUCT(B15:E15, B$12:E$12)+$Q$9,0.0001)</f>
        <v>0.55364180670301022</v>
      </c>
      <c r="H15" s="303">
        <v>0.01</v>
      </c>
      <c r="I15" s="303">
        <f t="shared" ref="I15:I46" si="1">H15-1.645*$J$13</f>
        <v>-9.7283387268744068E-2</v>
      </c>
      <c r="J15" s="304">
        <f t="shared" ref="J15:J46" si="2">H15+1.645*$J$13</f>
        <v>0.11728338726874406</v>
      </c>
      <c r="L15" s="3"/>
      <c r="M15" s="3"/>
      <c r="N15" s="3"/>
      <c r="O15" s="4"/>
      <c r="P15" s="5"/>
      <c r="Q15" s="5"/>
    </row>
    <row r="16" spans="1:17" ht="28.8" x14ac:dyDescent="0.55000000000000004">
      <c r="A16" s="281">
        <v>2</v>
      </c>
      <c r="B16" s="279">
        <f>IF(B$11="Include",IFERROR(IF(B$10="Discrete",INDEX(Codification!A$12:A$14,MATCH(Codification!A19,Codification!A$7:A$9,0),1),Codification!A19),0),0)</f>
        <v>1</v>
      </c>
      <c r="C16" s="209">
        <f>IF(C$11="Include",IFERROR(IF(C$10="Discrete",INDEX(Codification!B$12:B$14,MATCH(Codification!B19,Codification!B$7:B$9,0),1),Codification!B19),0),0)</f>
        <v>0.14899999999999999</v>
      </c>
      <c r="D16" s="209">
        <f>IF(D$11="Include",IFERROR(IF(D$10="Discrete",INDEX(Codification!C$12:C$14,MATCH(Codification!C19,Codification!C$7:C$9,0),1),Codification!C19),0),0)</f>
        <v>0.56299999999999994</v>
      </c>
      <c r="E16" s="216">
        <f>IF(E$11="Include",IFERROR(IF(E$10="Discrete",INDEX(Codification!D$12:D$14,MATCH(Codification!D19,Codification!D$7:D$9,0),1),Codification!D19),0),0)</f>
        <v>0.15271428571428575</v>
      </c>
      <c r="F16" s="222">
        <f>Codification!F19</f>
        <v>0.214</v>
      </c>
      <c r="G16" s="220">
        <f t="shared" si="0"/>
        <v>0.24563492051671182</v>
      </c>
      <c r="H16" s="215">
        <v>0.02</v>
      </c>
      <c r="I16" s="215">
        <f t="shared" si="1"/>
        <v>-8.7283387268744059E-2</v>
      </c>
      <c r="J16" s="217">
        <f t="shared" si="2"/>
        <v>0.12728338726874405</v>
      </c>
      <c r="L16" s="3"/>
      <c r="M16" s="3"/>
      <c r="N16" s="3"/>
      <c r="O16" s="4"/>
      <c r="P16" s="5"/>
      <c r="Q16" s="5"/>
    </row>
    <row r="17" spans="1:17" ht="28.8" x14ac:dyDescent="0.55000000000000004">
      <c r="A17" s="281">
        <v>3</v>
      </c>
      <c r="B17" s="279">
        <f>IF(B$11="Include",IFERROR(IF(B$10="Discrete",INDEX(Codification!A$12:A$14,MATCH(Codification!A20,Codification!A$7:A$9,0),1),Codification!A20),0),0)</f>
        <v>1</v>
      </c>
      <c r="C17" s="209">
        <f>IF(C$11="Include",IFERROR(IF(C$10="Discrete",INDEX(Codification!B$12:B$14,MATCH(Codification!B20,Codification!B$7:B$9,0),1),Codification!B20),0),0)</f>
        <v>4.9000000000000002E-2</v>
      </c>
      <c r="D17" s="209">
        <f>IF(D$11="Include",IFERROR(IF(D$10="Discrete",INDEX(Codification!C$12:C$14,MATCH(Codification!C20,Codification!C$7:C$9,0),1),Codification!C20),0),0)</f>
        <v>0.23300000000000001</v>
      </c>
      <c r="E17" s="216">
        <f>IF(E$11="Include",IFERROR(IF(E$10="Discrete",INDEX(Codification!D$12:D$14,MATCH(Codification!D20,Codification!D$7:D$9,0),1),Codification!D20),0),0)</f>
        <v>0.33986764705882339</v>
      </c>
      <c r="F17" s="222">
        <f>Codification!F20</f>
        <v>0.38300000000000001</v>
      </c>
      <c r="G17" s="220">
        <f t="shared" si="0"/>
        <v>0.44437698673005777</v>
      </c>
      <c r="H17" s="215">
        <v>0.03</v>
      </c>
      <c r="I17" s="215">
        <f t="shared" si="1"/>
        <v>-7.7283387268744064E-2</v>
      </c>
      <c r="J17" s="217">
        <f t="shared" si="2"/>
        <v>0.13728338726874406</v>
      </c>
      <c r="L17" s="3"/>
      <c r="M17" s="3"/>
      <c r="N17" s="3"/>
      <c r="O17" s="4"/>
      <c r="P17" s="5"/>
      <c r="Q17" s="5"/>
    </row>
    <row r="18" spans="1:17" ht="28.8" x14ac:dyDescent="0.55000000000000004">
      <c r="A18" s="281">
        <v>4</v>
      </c>
      <c r="B18" s="279">
        <f>IF(B$11="Include",IFERROR(IF(B$10="Discrete",INDEX(Codification!A$12:A$14,MATCH(Codification!A21,Codification!A$7:A$9,0),1),Codification!A21),0),0)</f>
        <v>0</v>
      </c>
      <c r="C18" s="209">
        <f>IF(C$11="Include",IFERROR(IF(C$10="Discrete",INDEX(Codification!B$12:B$14,MATCH(Codification!B21,Codification!B$7:B$9,0),1),Codification!B21),0),0)</f>
        <v>0.2</v>
      </c>
      <c r="D18" s="209">
        <f>IF(D$11="Include",IFERROR(IF(D$10="Discrete",INDEX(Codification!C$12:C$14,MATCH(Codification!C21,Codification!C$7:C$9,0),1),Codification!C21),0),0)</f>
        <v>0.45300000000000001</v>
      </c>
      <c r="E18" s="216">
        <f>IF(E$11="Include",IFERROR(IF(E$10="Discrete",INDEX(Codification!D$12:D$14,MATCH(Codification!D21,Codification!D$7:D$9,0),1),Codification!D21),0),0)</f>
        <v>0.33986764705882339</v>
      </c>
      <c r="F18" s="222">
        <f>Codification!F21</f>
        <v>0.26500000000000001</v>
      </c>
      <c r="G18" s="220">
        <f t="shared" si="0"/>
        <v>0.2721273927488605</v>
      </c>
      <c r="H18" s="215">
        <v>0.04</v>
      </c>
      <c r="I18" s="215">
        <f t="shared" si="1"/>
        <v>-6.7283387268744055E-2</v>
      </c>
      <c r="J18" s="217">
        <f t="shared" si="2"/>
        <v>0.14728338726874407</v>
      </c>
      <c r="L18" s="3"/>
      <c r="M18" s="3"/>
      <c r="N18" s="3"/>
      <c r="O18" s="4"/>
      <c r="P18" s="5"/>
      <c r="Q18" s="5"/>
    </row>
    <row r="19" spans="1:17" ht="28.8" x14ac:dyDescent="0.55000000000000004">
      <c r="A19" s="281">
        <v>5</v>
      </c>
      <c r="B19" s="279">
        <f>IF(B$11="Include",IFERROR(IF(B$10="Discrete",INDEX(Codification!A$12:A$14,MATCH(Codification!A22,Codification!A$7:A$9,0),1),Codification!A22),0),0)</f>
        <v>1</v>
      </c>
      <c r="C19" s="209">
        <f>IF(C$11="Include",IFERROR(IF(C$10="Discrete",INDEX(Codification!B$12:B$14,MATCH(Codification!B22,Codification!B$7:B$9,0),1),Codification!B22),0),0)</f>
        <v>0.26</v>
      </c>
      <c r="D19" s="209">
        <f>IF(D$11="Include",IFERROR(IF(D$10="Discrete",INDEX(Codification!C$12:C$14,MATCH(Codification!C22,Codification!C$7:C$9,0),1),Codification!C22),0),0)</f>
        <v>0.23699999999999999</v>
      </c>
      <c r="E19" s="216">
        <f>IF(E$11="Include",IFERROR(IF(E$10="Discrete",INDEX(Codification!D$12:D$14,MATCH(Codification!D22,Codification!D$7:D$9,0),1),Codification!D22),0),0)</f>
        <v>0.51645555555555545</v>
      </c>
      <c r="F19" s="222">
        <f>Codification!F22</f>
        <v>0.628</v>
      </c>
      <c r="G19" s="220">
        <f t="shared" si="0"/>
        <v>0.61839963915308638</v>
      </c>
      <c r="H19" s="215">
        <v>0.05</v>
      </c>
      <c r="I19" s="215">
        <f t="shared" si="1"/>
        <v>-5.728338726874406E-2</v>
      </c>
      <c r="J19" s="217">
        <f t="shared" si="2"/>
        <v>0.15728338726874408</v>
      </c>
      <c r="L19" s="3"/>
      <c r="M19" s="3"/>
      <c r="N19" s="3"/>
      <c r="O19" s="4"/>
      <c r="P19" s="5"/>
      <c r="Q19" s="5"/>
    </row>
    <row r="20" spans="1:17" ht="28.8" x14ac:dyDescent="0.55000000000000004">
      <c r="A20" s="281">
        <v>6</v>
      </c>
      <c r="B20" s="279">
        <f>IF(B$11="Include",IFERROR(IF(B$10="Discrete",INDEX(Codification!A$12:A$14,MATCH(Codification!A23,Codification!A$7:A$9,0),1),Codification!A23),0),0)</f>
        <v>1</v>
      </c>
      <c r="C20" s="209">
        <f>IF(C$11="Include",IFERROR(IF(C$10="Discrete",INDEX(Codification!B$12:B$14,MATCH(Codification!B23,Codification!B$7:B$9,0),1),Codification!B23),0),0)</f>
        <v>0.16900000000000001</v>
      </c>
      <c r="D20" s="209">
        <f>IF(D$11="Include",IFERROR(IF(D$10="Discrete",INDEX(Codification!C$12:C$14,MATCH(Codification!C23,Codification!C$7:C$9,0),1),Codification!C23),0),0)</f>
        <v>0.17299999999999999</v>
      </c>
      <c r="E20" s="216">
        <f>IF(E$11="Include",IFERROR(IF(E$10="Discrete",INDEX(Codification!D$12:D$14,MATCH(Codification!D23,Codification!D$7:D$9,0),1),Codification!D23),0),0)</f>
        <v>0.51645555555555545</v>
      </c>
      <c r="F20" s="222">
        <f>Codification!F23</f>
        <v>0.69</v>
      </c>
      <c r="G20" s="220">
        <f t="shared" si="0"/>
        <v>0.61072979267310301</v>
      </c>
      <c r="H20" s="215">
        <v>0.06</v>
      </c>
      <c r="I20" s="215">
        <f t="shared" si="1"/>
        <v>-4.7283387268744065E-2</v>
      </c>
      <c r="J20" s="217">
        <f t="shared" si="2"/>
        <v>0.16728338726874406</v>
      </c>
      <c r="L20" s="3"/>
      <c r="M20" s="3"/>
      <c r="N20" s="3"/>
      <c r="O20" s="4"/>
      <c r="P20" s="5"/>
      <c r="Q20" s="5"/>
    </row>
    <row r="21" spans="1:17" ht="28.8" x14ac:dyDescent="0.55000000000000004">
      <c r="A21" s="281">
        <v>7</v>
      </c>
      <c r="B21" s="279">
        <f>IF(B$11="Include",IFERROR(IF(B$10="Discrete",INDEX(Codification!A$12:A$14,MATCH(Codification!A24,Codification!A$7:A$9,0),1),Codification!A24),0),0)</f>
        <v>1</v>
      </c>
      <c r="C21" s="209">
        <f>IF(C$11="Include",IFERROR(IF(C$10="Discrete",INDEX(Codification!B$12:B$14,MATCH(Codification!B24,Codification!B$7:B$9,0),1),Codification!B24),0),0)</f>
        <v>0.15</v>
      </c>
      <c r="D21" s="209">
        <f>IF(D$11="Include",IFERROR(IF(D$10="Discrete",INDEX(Codification!C$12:C$14,MATCH(Codification!C24,Codification!C$7:C$9,0),1),Codification!C24),0),0)</f>
        <v>0.13100000000000001</v>
      </c>
      <c r="E21" s="216">
        <f>IF(E$11="Include",IFERROR(IF(E$10="Discrete",INDEX(Codification!D$12:D$14,MATCH(Codification!D24,Codification!D$7:D$9,0),1),Codification!D24),0),0)</f>
        <v>0.51645555555555545</v>
      </c>
      <c r="F21" s="222">
        <f>Codification!F24</f>
        <v>0.62</v>
      </c>
      <c r="G21" s="220">
        <f t="shared" si="0"/>
        <v>0.62029589662920959</v>
      </c>
      <c r="H21" s="215">
        <v>7.0000000000000007E-2</v>
      </c>
      <c r="I21" s="215">
        <f t="shared" si="1"/>
        <v>-3.7283387268744056E-2</v>
      </c>
      <c r="J21" s="217">
        <f t="shared" si="2"/>
        <v>0.17728338726874407</v>
      </c>
      <c r="L21" s="3"/>
      <c r="M21" s="3"/>
      <c r="N21" s="3"/>
      <c r="O21" s="4"/>
      <c r="P21" s="5"/>
      <c r="Q21" s="5"/>
    </row>
    <row r="22" spans="1:17" ht="28.8" x14ac:dyDescent="0.55000000000000004">
      <c r="A22" s="281">
        <v>8</v>
      </c>
      <c r="B22" s="279">
        <f>IF(B$11="Include",IFERROR(IF(B$10="Discrete",INDEX(Codification!A$12:A$14,MATCH(Codification!A25,Codification!A$7:A$9,0),1),Codification!A25),0),0)</f>
        <v>0</v>
      </c>
      <c r="C22" s="209">
        <f>IF(C$11="Include",IFERROR(IF(C$10="Discrete",INDEX(Codification!B$12:B$14,MATCH(Codification!B25,Codification!B$7:B$9,0),1),Codification!B25),0),0)</f>
        <v>0.245</v>
      </c>
      <c r="D22" s="209">
        <f>IF(D$11="Include",IFERROR(IF(D$10="Discrete",INDEX(Codification!C$12:C$14,MATCH(Codification!C25,Codification!C$7:C$9,0),1),Codification!C25),0),0)</f>
        <v>0.57799999999999996</v>
      </c>
      <c r="E22" s="216">
        <f>IF(E$11="Include",IFERROR(IF(E$10="Discrete",INDEX(Codification!D$12:D$14,MATCH(Codification!D25,Codification!D$7:D$9,0),1),Codification!D25),0),0)</f>
        <v>0.15271428571428575</v>
      </c>
      <c r="F22" s="222">
        <f>Codification!F25</f>
        <v>0.13500000000000001</v>
      </c>
      <c r="G22" s="220">
        <f t="shared" si="0"/>
        <v>0.13360777091250908</v>
      </c>
      <c r="H22" s="215">
        <v>0.08</v>
      </c>
      <c r="I22" s="215">
        <f t="shared" si="1"/>
        <v>-2.7283387268744061E-2</v>
      </c>
      <c r="J22" s="217">
        <f t="shared" si="2"/>
        <v>0.18728338726874405</v>
      </c>
      <c r="L22" s="3"/>
      <c r="M22" s="3"/>
      <c r="N22" s="3"/>
      <c r="O22" s="4"/>
      <c r="P22" s="5"/>
      <c r="Q22" s="5"/>
    </row>
    <row r="23" spans="1:17" ht="28.8" x14ac:dyDescent="0.55000000000000004">
      <c r="A23" s="281">
        <v>9</v>
      </c>
      <c r="B23" s="279">
        <f>IF(B$11="Include",IFERROR(IF(B$10="Discrete",INDEX(Codification!A$12:A$14,MATCH(Codification!A26,Codification!A$7:A$9,0),1),Codification!A26),0),0)</f>
        <v>1</v>
      </c>
      <c r="C23" s="209">
        <f>IF(C$11="Include",IFERROR(IF(C$10="Discrete",INDEX(Codification!B$12:B$14,MATCH(Codification!B26,Codification!B$7:B$9,0),1),Codification!B26),0),0)</f>
        <v>0.13900000000000001</v>
      </c>
      <c r="D23" s="209">
        <f>IF(D$11="Include",IFERROR(IF(D$10="Discrete",INDEX(Codification!C$12:C$14,MATCH(Codification!C26,Codification!C$7:C$9,0),1),Codification!C26),0),0)</f>
        <v>0.66100000000000003</v>
      </c>
      <c r="E23" s="216">
        <f>IF(E$11="Include",IFERROR(IF(E$10="Discrete",INDEX(Codification!D$12:D$14,MATCH(Codification!D26,Codification!D$7:D$9,0),1),Codification!D26),0),0)</f>
        <v>0.33986764705882339</v>
      </c>
      <c r="F23" s="222">
        <f>Codification!F26</f>
        <v>0.27600000000000002</v>
      </c>
      <c r="G23" s="220">
        <f t="shared" si="0"/>
        <v>0.30974190231863985</v>
      </c>
      <c r="H23" s="215">
        <v>0.09</v>
      </c>
      <c r="I23" s="215">
        <f t="shared" si="1"/>
        <v>-1.7283387268744066E-2</v>
      </c>
      <c r="J23" s="217">
        <f t="shared" si="2"/>
        <v>0.19728338726874406</v>
      </c>
      <c r="L23" s="3"/>
      <c r="M23" s="3"/>
      <c r="N23" s="3"/>
      <c r="O23" s="4"/>
      <c r="P23" s="5"/>
      <c r="Q23" s="5"/>
    </row>
    <row r="24" spans="1:17" ht="28.8" x14ac:dyDescent="0.55000000000000004">
      <c r="A24" s="281">
        <v>10</v>
      </c>
      <c r="B24" s="279">
        <f>IF(B$11="Include",IFERROR(IF(B$10="Discrete",INDEX(Codification!A$12:A$14,MATCH(Codification!A27,Codification!A$7:A$9,0),1),Codification!A27),0),0)</f>
        <v>1</v>
      </c>
      <c r="C24" s="209">
        <f>IF(C$11="Include",IFERROR(IF(C$10="Discrete",INDEX(Codification!B$12:B$14,MATCH(Codification!B27,Codification!B$7:B$9,0),1),Codification!B27),0),0)</f>
        <v>0.161</v>
      </c>
      <c r="D24" s="209">
        <f>IF(D$11="Include",IFERROR(IF(D$10="Discrete",INDEX(Codification!C$12:C$14,MATCH(Codification!C27,Codification!C$7:C$9,0),1),Codification!C27),0),0)</f>
        <v>0.44600000000000001</v>
      </c>
      <c r="E24" s="216">
        <f>IF(E$11="Include",IFERROR(IF(E$10="Discrete",INDEX(Codification!D$12:D$14,MATCH(Codification!D27,Codification!D$7:D$9,0),1),Codification!D27),0),0)</f>
        <v>0.33986764705882339</v>
      </c>
      <c r="F24" s="222">
        <f>Codification!F27</f>
        <v>0.47899999999999998</v>
      </c>
      <c r="G24" s="220">
        <f t="shared" si="0"/>
        <v>0.40147181762549378</v>
      </c>
      <c r="H24" s="215">
        <v>0.1</v>
      </c>
      <c r="I24" s="215">
        <f t="shared" si="1"/>
        <v>-7.2833872687440571E-3</v>
      </c>
      <c r="J24" s="217">
        <f t="shared" si="2"/>
        <v>0.20728338726874407</v>
      </c>
      <c r="L24" s="3"/>
      <c r="M24" s="3"/>
      <c r="N24" s="3"/>
      <c r="O24" s="4"/>
      <c r="P24" s="5"/>
      <c r="Q24" s="5"/>
    </row>
    <row r="25" spans="1:17" ht="28.8" x14ac:dyDescent="0.55000000000000004">
      <c r="A25" s="281">
        <v>11</v>
      </c>
      <c r="B25" s="279">
        <f>IF(B$11="Include",IFERROR(IF(B$10="Discrete",INDEX(Codification!A$12:A$14,MATCH(Codification!A28,Codification!A$7:A$9,0),1),Codification!A28),0),0)</f>
        <v>1</v>
      </c>
      <c r="C25" s="209">
        <f>IF(C$11="Include",IFERROR(IF(C$10="Discrete",INDEX(Codification!B$12:B$14,MATCH(Codification!B28,Codification!B$7:B$9,0),1),Codification!B28),0),0)</f>
        <v>0.29199999999999998</v>
      </c>
      <c r="D25" s="209">
        <f>IF(D$11="Include",IFERROR(IF(D$10="Discrete",INDEX(Codification!C$12:C$14,MATCH(Codification!C28,Codification!C$7:C$9,0),1),Codification!C28),0),0)</f>
        <v>0.52</v>
      </c>
      <c r="E25" s="216">
        <f>IF(E$11="Include",IFERROR(IF(E$10="Discrete",INDEX(Codification!D$12:D$14,MATCH(Codification!D28,Codification!D$7:D$9,0),1),Codification!D28),0),0)</f>
        <v>0.51645555555555545</v>
      </c>
      <c r="F25" s="222">
        <f>Codification!F28</f>
        <v>0.54200000000000004</v>
      </c>
      <c r="G25" s="220">
        <f t="shared" si="0"/>
        <v>0.51951361262458251</v>
      </c>
      <c r="H25" s="215">
        <v>0.11</v>
      </c>
      <c r="I25" s="215">
        <f t="shared" si="1"/>
        <v>2.7166127312559379E-3</v>
      </c>
      <c r="J25" s="217">
        <f t="shared" si="2"/>
        <v>0.21728338726874408</v>
      </c>
      <c r="L25" s="3"/>
      <c r="M25" s="3"/>
      <c r="N25" s="3"/>
      <c r="O25" s="4"/>
      <c r="P25" s="5"/>
      <c r="Q25" s="5"/>
    </row>
    <row r="26" spans="1:17" ht="28.8" x14ac:dyDescent="0.55000000000000004">
      <c r="A26" s="281">
        <v>12</v>
      </c>
      <c r="B26" s="279">
        <f>IF(B$11="Include",IFERROR(IF(B$10="Discrete",INDEX(Codification!A$12:A$14,MATCH(Codification!A29,Codification!A$7:A$9,0),1),Codification!A29),0),0)</f>
        <v>0</v>
      </c>
      <c r="C26" s="209">
        <f>IF(C$11="Include",IFERROR(IF(C$10="Discrete",INDEX(Codification!B$12:B$14,MATCH(Codification!B29,Codification!B$7:B$9,0),1),Codification!B29),0),0)</f>
        <v>6.5000000000000002E-2</v>
      </c>
      <c r="D26" s="209">
        <f>IF(D$11="Include",IFERROR(IF(D$10="Discrete",INDEX(Codification!C$12:C$14,MATCH(Codification!C29,Codification!C$7:C$9,0),1),Codification!C29),0),0)</f>
        <v>0.54600000000000004</v>
      </c>
      <c r="E26" s="216">
        <f>IF(E$11="Include",IFERROR(IF(E$10="Discrete",INDEX(Codification!D$12:D$14,MATCH(Codification!D29,Codification!D$7:D$9,0),1),Codification!D29),0),0)</f>
        <v>0.15271428571428575</v>
      </c>
      <c r="F26" s="222">
        <f>Codification!F29</f>
        <v>5.2999999999999999E-2</v>
      </c>
      <c r="G26" s="220">
        <f t="shared" si="0"/>
        <v>8.1548754955866623E-2</v>
      </c>
      <c r="H26" s="215">
        <v>0.12</v>
      </c>
      <c r="I26" s="215">
        <f t="shared" si="1"/>
        <v>1.2716612731255933E-2</v>
      </c>
      <c r="J26" s="217">
        <f t="shared" si="2"/>
        <v>0.22728338726874406</v>
      </c>
      <c r="L26" s="3"/>
      <c r="M26" s="3"/>
      <c r="N26" s="3"/>
      <c r="O26" s="4"/>
      <c r="P26" s="5"/>
      <c r="Q26" s="5"/>
    </row>
    <row r="27" spans="1:17" ht="28.8" x14ac:dyDescent="0.55000000000000004">
      <c r="A27" s="281">
        <v>13</v>
      </c>
      <c r="B27" s="279">
        <f>IF(B$11="Include",IFERROR(IF(B$10="Discrete",INDEX(Codification!A$12:A$14,MATCH(Codification!A30,Codification!A$7:A$9,0),1),Codification!A30),0),0)</f>
        <v>0</v>
      </c>
      <c r="C27" s="209">
        <f>IF(C$11="Include",IFERROR(IF(C$10="Discrete",INDEX(Codification!B$12:B$14,MATCH(Codification!B30,Codification!B$7:B$9,0),1),Codification!B30),0),0)</f>
        <v>0.151</v>
      </c>
      <c r="D27" s="209">
        <f>IF(D$11="Include",IFERROR(IF(D$10="Discrete",INDEX(Codification!C$12:C$14,MATCH(Codification!C30,Codification!C$7:C$9,0),1),Codification!C30),0),0)</f>
        <v>0.44900000000000001</v>
      </c>
      <c r="E27" s="216">
        <f>IF(E$11="Include",IFERROR(IF(E$10="Discrete",INDEX(Codification!D$12:D$14,MATCH(Codification!D30,Codification!D$7:D$9,0),1),Codification!D30),0),0)</f>
        <v>0.15271428571428575</v>
      </c>
      <c r="F27" s="222">
        <f>Codification!F30</f>
        <v>0.19600000000000001</v>
      </c>
      <c r="G27" s="220">
        <f t="shared" si="0"/>
        <v>0.15020986329940977</v>
      </c>
      <c r="H27" s="215">
        <v>0.13</v>
      </c>
      <c r="I27" s="215">
        <f t="shared" si="1"/>
        <v>2.2716612731255942E-2</v>
      </c>
      <c r="J27" s="217">
        <f t="shared" si="2"/>
        <v>0.23728338726874407</v>
      </c>
      <c r="L27" s="3"/>
      <c r="M27" s="3"/>
      <c r="N27" s="3"/>
      <c r="O27" s="4"/>
      <c r="P27" s="5"/>
      <c r="Q27" s="5"/>
    </row>
    <row r="28" spans="1:17" ht="28.8" x14ac:dyDescent="0.55000000000000004">
      <c r="A28" s="281">
        <v>14</v>
      </c>
      <c r="B28" s="279">
        <f>IF(B$11="Include",IFERROR(IF(B$10="Discrete",INDEX(Codification!A$12:A$14,MATCH(Codification!A31,Codification!A$7:A$9,0),1),Codification!A31),0),0)</f>
        <v>1</v>
      </c>
      <c r="C28" s="209">
        <f>IF(C$11="Include",IFERROR(IF(C$10="Discrete",INDEX(Codification!B$12:B$14,MATCH(Codification!B31,Codification!B$7:B$9,0),1),Codification!B31),0),0)</f>
        <v>0.32800000000000001</v>
      </c>
      <c r="D28" s="209">
        <f>IF(D$11="Include",IFERROR(IF(D$10="Discrete",INDEX(Codification!C$12:C$14,MATCH(Codification!C31,Codification!C$7:C$9,0),1),Codification!C31),0),0)</f>
        <v>0.54</v>
      </c>
      <c r="E28" s="216">
        <f>IF(E$11="Include",IFERROR(IF(E$10="Discrete",INDEX(Codification!D$12:D$14,MATCH(Codification!D31,Codification!D$7:D$9,0),1),Codification!D31),0),0)</f>
        <v>0.51645555555555545</v>
      </c>
      <c r="F28" s="222">
        <f>Codification!F31</f>
        <v>0.47299999999999998</v>
      </c>
      <c r="G28" s="220">
        <f t="shared" si="0"/>
        <v>0.52462192441663802</v>
      </c>
      <c r="H28" s="215">
        <v>0.14000000000000001</v>
      </c>
      <c r="I28" s="215">
        <f t="shared" si="1"/>
        <v>3.2716612731255951E-2</v>
      </c>
      <c r="J28" s="217">
        <f t="shared" si="2"/>
        <v>0.24728338726874408</v>
      </c>
      <c r="L28" s="3"/>
      <c r="M28" s="3"/>
      <c r="N28" s="3"/>
      <c r="O28" s="4"/>
      <c r="P28" s="5"/>
      <c r="Q28" s="5"/>
    </row>
    <row r="29" spans="1:17" ht="28.8" x14ac:dyDescent="0.55000000000000004">
      <c r="A29" s="281">
        <v>15</v>
      </c>
      <c r="B29" s="279">
        <f>IF(B$11="Include",IFERROR(IF(B$10="Discrete",INDEX(Codification!A$12:A$14,MATCH(Codification!A32,Codification!A$7:A$9,0),1),Codification!A32),0),0)</f>
        <v>0</v>
      </c>
      <c r="C29" s="209">
        <f>IF(C$11="Include",IFERROR(IF(C$10="Discrete",INDEX(Codification!B$12:B$14,MATCH(Codification!B32,Codification!B$7:B$9,0),1),Codification!B32),0),0)</f>
        <v>0.25800000000000001</v>
      </c>
      <c r="D29" s="209">
        <f>IF(D$11="Include",IFERROR(IF(D$10="Discrete",INDEX(Codification!C$12:C$14,MATCH(Codification!C32,Codification!C$7:C$9,0),1),Codification!C32),0),0)</f>
        <v>0.109</v>
      </c>
      <c r="E29" s="216">
        <f>IF(E$11="Include",IFERROR(IF(E$10="Discrete",INDEX(Codification!D$12:D$14,MATCH(Codification!D32,Codification!D$7:D$9,0),1),Codification!D32),0),0)</f>
        <v>0.51645555555555545</v>
      </c>
      <c r="F29" s="222">
        <f>Codification!F32</f>
        <v>0.48499999999999999</v>
      </c>
      <c r="G29" s="220">
        <f t="shared" si="0"/>
        <v>0.52699988461512237</v>
      </c>
      <c r="H29" s="215">
        <v>0.15</v>
      </c>
      <c r="I29" s="215">
        <f t="shared" si="1"/>
        <v>4.2716612731255932E-2</v>
      </c>
      <c r="J29" s="217">
        <f t="shared" si="2"/>
        <v>0.25728338726874406</v>
      </c>
      <c r="L29" s="3"/>
      <c r="M29" s="3"/>
      <c r="N29" s="3"/>
      <c r="O29" s="4"/>
      <c r="P29" s="5"/>
      <c r="Q29" s="5"/>
    </row>
    <row r="30" spans="1:17" ht="28.8" x14ac:dyDescent="0.55000000000000004">
      <c r="A30" s="281">
        <v>16</v>
      </c>
      <c r="B30" s="279">
        <f>IF(B$11="Include",IFERROR(IF(B$10="Discrete",INDEX(Codification!A$12:A$14,MATCH(Codification!A33,Codification!A$7:A$9,0),1),Codification!A33),0),0)</f>
        <v>1</v>
      </c>
      <c r="C30" s="209">
        <f>IF(C$11="Include",IFERROR(IF(C$10="Discrete",INDEX(Codification!B$12:B$14,MATCH(Codification!B33,Codification!B$7:B$9,0),1),Codification!B33),0),0)</f>
        <v>0.13800000000000001</v>
      </c>
      <c r="D30" s="209">
        <f>IF(D$11="Include",IFERROR(IF(D$10="Discrete",INDEX(Codification!C$12:C$14,MATCH(Codification!C33,Codification!C$7:C$9,0),1),Codification!C33),0),0)</f>
        <v>0.67</v>
      </c>
      <c r="E30" s="216">
        <f>IF(E$11="Include",IFERROR(IF(E$10="Discrete",INDEX(Codification!D$12:D$14,MATCH(Codification!D33,Codification!D$7:D$9,0),1),Codification!D33),0),0)</f>
        <v>0.51645555555555545</v>
      </c>
      <c r="F30" s="222">
        <f>Codification!F33</f>
        <v>0.35699999999999998</v>
      </c>
      <c r="G30" s="220">
        <f t="shared" si="0"/>
        <v>0.40580353238946054</v>
      </c>
      <c r="H30" s="215">
        <v>0.16</v>
      </c>
      <c r="I30" s="215">
        <f t="shared" si="1"/>
        <v>5.2716612731255941E-2</v>
      </c>
      <c r="J30" s="217">
        <f t="shared" si="2"/>
        <v>0.26728338726874407</v>
      </c>
      <c r="L30" s="3"/>
      <c r="M30" s="3"/>
      <c r="N30" s="3"/>
      <c r="O30" s="4"/>
      <c r="P30" s="5"/>
      <c r="Q30" s="5"/>
    </row>
    <row r="31" spans="1:17" ht="28.8" x14ac:dyDescent="0.55000000000000004">
      <c r="A31" s="281">
        <v>17</v>
      </c>
      <c r="B31" s="279">
        <f>IF(B$11="Include",IFERROR(IF(B$10="Discrete",INDEX(Codification!A$12:A$14,MATCH(Codification!A34,Codification!A$7:A$9,0),1),Codification!A34),0),0)</f>
        <v>1</v>
      </c>
      <c r="C31" s="209">
        <f>IF(C$11="Include",IFERROR(IF(C$10="Discrete",INDEX(Codification!B$12:B$14,MATCH(Codification!B34,Codification!B$7:B$9,0),1),Codification!B34),0),0)</f>
        <v>5.8000000000000003E-2</v>
      </c>
      <c r="D31" s="209">
        <f>IF(D$11="Include",IFERROR(IF(D$10="Discrete",INDEX(Codification!C$12:C$14,MATCH(Codification!C34,Codification!C$7:C$9,0),1),Codification!C34),0),0)</f>
        <v>0.39300000000000002</v>
      </c>
      <c r="E31" s="216">
        <f>IF(E$11="Include",IFERROR(IF(E$10="Discrete",INDEX(Codification!D$12:D$14,MATCH(Codification!D34,Codification!D$7:D$9,0),1),Codification!D34),0),0)</f>
        <v>0.51645555555555545</v>
      </c>
      <c r="F31" s="222">
        <f>Codification!F34</f>
        <v>0.59199999999999997</v>
      </c>
      <c r="G31" s="220">
        <f t="shared" si="0"/>
        <v>0.48513969816755831</v>
      </c>
      <c r="H31" s="215">
        <v>0.17</v>
      </c>
      <c r="I31" s="215">
        <f t="shared" si="1"/>
        <v>6.271661273125595E-2</v>
      </c>
      <c r="J31" s="217">
        <f t="shared" si="2"/>
        <v>0.27728338726874407</v>
      </c>
      <c r="L31" s="3"/>
      <c r="M31" s="3"/>
      <c r="N31" s="3"/>
      <c r="O31" s="4"/>
      <c r="P31" s="5"/>
      <c r="Q31" s="5"/>
    </row>
    <row r="32" spans="1:17" ht="28.8" x14ac:dyDescent="0.55000000000000004">
      <c r="A32" s="281">
        <v>18</v>
      </c>
      <c r="B32" s="279">
        <f>IF(B$11="Include",IFERROR(IF(B$10="Discrete",INDEX(Codification!A$12:A$14,MATCH(Codification!A35,Codification!A$7:A$9,0),1),Codification!A35),0),0)</f>
        <v>0</v>
      </c>
      <c r="C32" s="209">
        <f>IF(C$11="Include",IFERROR(IF(C$10="Discrete",INDEX(Codification!B$12:B$14,MATCH(Codification!B35,Codification!B$7:B$9,0),1),Codification!B35),0),0)</f>
        <v>3.5999999999999997E-2</v>
      </c>
      <c r="D32" s="209">
        <f>IF(D$11="Include",IFERROR(IF(D$10="Discrete",INDEX(Codification!C$12:C$14,MATCH(Codification!C35,Codification!C$7:C$9,0),1),Codification!C35),0),0)</f>
        <v>0.33500000000000002</v>
      </c>
      <c r="E32" s="216">
        <f>IF(E$11="Include",IFERROR(IF(E$10="Discrete",INDEX(Codification!D$12:D$14,MATCH(Codification!D35,Codification!D$7:D$9,0),1),Codification!D35),0),0)</f>
        <v>0.33986764705882339</v>
      </c>
      <c r="F32" s="222">
        <f>Codification!F35</f>
        <v>0.115</v>
      </c>
      <c r="G32" s="220">
        <f t="shared" si="0"/>
        <v>0.25934185568492163</v>
      </c>
      <c r="H32" s="215">
        <v>0.18</v>
      </c>
      <c r="I32" s="215">
        <f t="shared" si="1"/>
        <v>7.2716612731255931E-2</v>
      </c>
      <c r="J32" s="217">
        <f t="shared" si="2"/>
        <v>0.28728338726874403</v>
      </c>
      <c r="L32" s="3"/>
      <c r="M32" s="3"/>
      <c r="N32" s="3"/>
      <c r="O32" s="4"/>
      <c r="P32" s="5"/>
      <c r="Q32" s="5"/>
    </row>
    <row r="33" spans="1:17" ht="28.8" x14ac:dyDescent="0.55000000000000004">
      <c r="A33" s="281">
        <v>19</v>
      </c>
      <c r="B33" s="279">
        <f>IF(B$11="Include",IFERROR(IF(B$10="Discrete",INDEX(Codification!A$12:A$14,MATCH(Codification!A36,Codification!A$7:A$9,0),1),Codification!A36),0),0)</f>
        <v>0</v>
      </c>
      <c r="C33" s="209">
        <f>IF(C$11="Include",IFERROR(IF(C$10="Discrete",INDEX(Codification!B$12:B$14,MATCH(Codification!B36,Codification!B$7:B$9,0),1),Codification!B36),0),0)</f>
        <v>0.50800000000000001</v>
      </c>
      <c r="D33" s="209">
        <f>IF(D$11="Include",IFERROR(IF(D$10="Discrete",INDEX(Codification!C$12:C$14,MATCH(Codification!C36,Codification!C$7:C$9,0),1),Codification!C36),0),0)</f>
        <v>0.48599999999999999</v>
      </c>
      <c r="E33" s="216">
        <f>IF(E$11="Include",IFERROR(IF(E$10="Discrete",INDEX(Codification!D$12:D$14,MATCH(Codification!D36,Codification!D$7:D$9,0),1),Codification!D36),0),0)</f>
        <v>0.33986764705882339</v>
      </c>
      <c r="F33" s="222">
        <f>Codification!F36</f>
        <v>0.58399999999999996</v>
      </c>
      <c r="G33" s="220">
        <f t="shared" si="0"/>
        <v>0.36969000645749478</v>
      </c>
      <c r="H33" s="215">
        <v>0.19</v>
      </c>
      <c r="I33" s="215">
        <f t="shared" si="1"/>
        <v>8.271661273125594E-2</v>
      </c>
      <c r="J33" s="217">
        <f t="shared" si="2"/>
        <v>0.29728338726874404</v>
      </c>
      <c r="L33" s="3"/>
      <c r="M33" s="3"/>
      <c r="N33" s="3"/>
      <c r="O33" s="4"/>
      <c r="P33" s="5"/>
      <c r="Q33" s="5"/>
    </row>
    <row r="34" spans="1:17" ht="28.8" x14ac:dyDescent="0.55000000000000004">
      <c r="A34" s="281">
        <v>20</v>
      </c>
      <c r="B34" s="279">
        <f>IF(B$11="Include",IFERROR(IF(B$10="Discrete",INDEX(Codification!A$12:A$14,MATCH(Codification!A37,Codification!A$7:A$9,0),1),Codification!A37),0),0)</f>
        <v>0</v>
      </c>
      <c r="C34" s="209">
        <f>IF(C$11="Include",IFERROR(IF(C$10="Discrete",INDEX(Codification!B$12:B$14,MATCH(Codification!B37,Codification!B$7:B$9,0),1),Codification!B37),0),0)</f>
        <v>0.32400000000000001</v>
      </c>
      <c r="D34" s="209">
        <f>IF(D$11="Include",IFERROR(IF(D$10="Discrete",INDEX(Codification!C$12:C$14,MATCH(Codification!C37,Codification!C$7:C$9,0),1),Codification!C37),0),0)</f>
        <v>0.28499999999999998</v>
      </c>
      <c r="E34" s="216">
        <f>IF(E$11="Include",IFERROR(IF(E$10="Discrete",INDEX(Codification!D$12:D$14,MATCH(Codification!D37,Codification!D$7:D$9,0),1),Codification!D37),0),0)</f>
        <v>0.51645555555555545</v>
      </c>
      <c r="F34" s="222">
        <f>Codification!F37</f>
        <v>0.58199999999999996</v>
      </c>
      <c r="G34" s="220">
        <f t="shared" si="0"/>
        <v>0.48203033356486913</v>
      </c>
      <c r="H34" s="215">
        <v>0.2</v>
      </c>
      <c r="I34" s="215">
        <f t="shared" si="1"/>
        <v>9.2716612731255948E-2</v>
      </c>
      <c r="J34" s="217">
        <f t="shared" si="2"/>
        <v>0.30728338726874405</v>
      </c>
      <c r="L34" s="3"/>
      <c r="M34" s="3"/>
      <c r="N34" s="3"/>
      <c r="O34" s="4"/>
      <c r="P34" s="5"/>
      <c r="Q34" s="5"/>
    </row>
    <row r="35" spans="1:17" ht="28.8" x14ac:dyDescent="0.55000000000000004">
      <c r="A35" s="281">
        <v>21</v>
      </c>
      <c r="B35" s="279">
        <f>IF(B$11="Include",IFERROR(IF(B$10="Discrete",INDEX(Codification!A$12:A$14,MATCH(Codification!A38,Codification!A$7:A$9,0),1),Codification!A38),0),0)</f>
        <v>0</v>
      </c>
      <c r="C35" s="209">
        <f>IF(C$11="Include",IFERROR(IF(C$10="Discrete",INDEX(Codification!B$12:B$14,MATCH(Codification!B38,Codification!B$7:B$9,0),1),Codification!B38),0),0)</f>
        <v>0.218</v>
      </c>
      <c r="D35" s="209">
        <f>IF(D$11="Include",IFERROR(IF(D$10="Discrete",INDEX(Codification!C$12:C$14,MATCH(Codification!C38,Codification!C$7:C$9,0),1),Codification!C38),0),0)</f>
        <v>0.27300000000000002</v>
      </c>
      <c r="E35" s="216">
        <f>IF(E$11="Include",IFERROR(IF(E$10="Discrete",INDEX(Codification!D$12:D$14,MATCH(Codification!D38,Codification!D$7:D$9,0),1),Codification!D38),0),0)</f>
        <v>0.33986764705882339</v>
      </c>
      <c r="F35" s="222">
        <f>Codification!F38</f>
        <v>0.34399999999999997</v>
      </c>
      <c r="G35" s="220">
        <f t="shared" si="0"/>
        <v>0.34877444319355438</v>
      </c>
      <c r="H35" s="215">
        <v>0.21</v>
      </c>
      <c r="I35" s="215">
        <f t="shared" si="1"/>
        <v>0.10271661273125593</v>
      </c>
      <c r="J35" s="217">
        <f t="shared" si="2"/>
        <v>0.31728338726874405</v>
      </c>
      <c r="L35" s="3"/>
      <c r="M35" s="3"/>
      <c r="N35" s="3"/>
      <c r="O35" s="4"/>
      <c r="P35" s="5"/>
      <c r="Q35" s="5"/>
    </row>
    <row r="36" spans="1:17" ht="28.8" x14ac:dyDescent="0.55000000000000004">
      <c r="A36" s="281">
        <v>22</v>
      </c>
      <c r="B36" s="279">
        <f>IF(B$11="Include",IFERROR(IF(B$10="Discrete",INDEX(Codification!A$12:A$14,MATCH(Codification!A39,Codification!A$7:A$9,0),1),Codification!A39),0),0)</f>
        <v>1</v>
      </c>
      <c r="C36" s="209">
        <f>IF(C$11="Include",IFERROR(IF(C$10="Discrete",INDEX(Codification!B$12:B$14,MATCH(Codification!B39,Codification!B$7:B$9,0),1),Codification!B39),0),0)</f>
        <v>0.10199999999999999</v>
      </c>
      <c r="D36" s="209">
        <f>IF(D$11="Include",IFERROR(IF(D$10="Discrete",INDEX(Codification!C$12:C$14,MATCH(Codification!C39,Codification!C$7:C$9,0),1),Codification!C39),0),0)</f>
        <v>0.38200000000000001</v>
      </c>
      <c r="E36" s="216">
        <f>IF(E$11="Include",IFERROR(IF(E$10="Discrete",INDEX(Codification!D$12:D$14,MATCH(Codification!D39,Codification!D$7:D$9,0),1),Codification!D39),0),0)</f>
        <v>0.51645555555555545</v>
      </c>
      <c r="F36" s="222">
        <f>Codification!F39</f>
        <v>0.50700000000000001</v>
      </c>
      <c r="G36" s="220">
        <f t="shared" si="0"/>
        <v>0.50520519817131304</v>
      </c>
      <c r="H36" s="215">
        <v>0.22</v>
      </c>
      <c r="I36" s="215">
        <f t="shared" si="1"/>
        <v>0.11271661273125594</v>
      </c>
      <c r="J36" s="217">
        <f t="shared" si="2"/>
        <v>0.32728338726874406</v>
      </c>
      <c r="L36" s="3"/>
      <c r="M36" s="3"/>
      <c r="N36" s="3"/>
      <c r="O36" s="4"/>
      <c r="P36" s="5"/>
      <c r="Q36" s="5"/>
    </row>
    <row r="37" spans="1:17" ht="28.8" x14ac:dyDescent="0.55000000000000004">
      <c r="A37" s="281">
        <v>23</v>
      </c>
      <c r="B37" s="279">
        <f>IF(B$11="Include",IFERROR(IF(B$10="Discrete",INDEX(Codification!A$12:A$14,MATCH(Codification!A40,Codification!A$7:A$9,0),1),Codification!A40),0),0)</f>
        <v>1</v>
      </c>
      <c r="C37" s="209">
        <f>IF(C$11="Include",IFERROR(IF(C$10="Discrete",INDEX(Codification!B$12:B$14,MATCH(Codification!B40,Codification!B$7:B$9,0),1),Codification!B40),0),0)</f>
        <v>0.29199999999999998</v>
      </c>
      <c r="D37" s="209">
        <f>IF(D$11="Include",IFERROR(IF(D$10="Discrete",INDEX(Codification!C$12:C$14,MATCH(Codification!C40,Codification!C$7:C$9,0),1),Codification!C40),0),0)</f>
        <v>0.28100000000000003</v>
      </c>
      <c r="E37" s="216">
        <f>IF(E$11="Include",IFERROR(IF(E$10="Discrete",INDEX(Codification!D$12:D$14,MATCH(Codification!D40,Codification!D$7:D$9,0),1),Codification!D40),0),0)</f>
        <v>0.51645555555555545</v>
      </c>
      <c r="F37" s="222">
        <f>Codification!F40</f>
        <v>0.67200000000000004</v>
      </c>
      <c r="G37" s="220">
        <f t="shared" si="0"/>
        <v>0.61271467471474661</v>
      </c>
      <c r="H37" s="215">
        <v>0.23</v>
      </c>
      <c r="I37" s="215">
        <f t="shared" si="1"/>
        <v>0.12271661273125595</v>
      </c>
      <c r="J37" s="217">
        <f t="shared" si="2"/>
        <v>0.33728338726874407</v>
      </c>
      <c r="L37" s="3"/>
      <c r="M37" s="3"/>
      <c r="N37" s="3"/>
      <c r="O37" s="4"/>
      <c r="P37" s="5"/>
      <c r="Q37" s="5"/>
    </row>
    <row r="38" spans="1:17" ht="28.8" x14ac:dyDescent="0.55000000000000004">
      <c r="A38" s="281">
        <v>24</v>
      </c>
      <c r="B38" s="279">
        <f>IF(B$11="Include",IFERROR(IF(B$10="Discrete",INDEX(Codification!A$12:A$14,MATCH(Codification!A41,Codification!A$7:A$9,0),1),Codification!A41),0),0)</f>
        <v>1</v>
      </c>
      <c r="C38" s="209">
        <f>IF(C$11="Include",IFERROR(IF(C$10="Discrete",INDEX(Codification!B$12:B$14,MATCH(Codification!B41,Codification!B$7:B$9,0),1),Codification!B41),0),0)</f>
        <v>0.122</v>
      </c>
      <c r="D38" s="209">
        <f>IF(D$11="Include",IFERROR(IF(D$10="Discrete",INDEX(Codification!C$12:C$14,MATCH(Codification!C41,Codification!C$7:C$9,0),1),Codification!C41),0),0)</f>
        <v>0.29599999999999999</v>
      </c>
      <c r="E38" s="216">
        <f>IF(E$11="Include",IFERROR(IF(E$10="Discrete",INDEX(Codification!D$12:D$14,MATCH(Codification!D41,Codification!D$7:D$9,0),1),Codification!D41),0),0)</f>
        <v>0.51645555555555545</v>
      </c>
      <c r="F38" s="222">
        <f>Codification!F41</f>
        <v>0.60899999999999999</v>
      </c>
      <c r="G38" s="220">
        <f t="shared" si="0"/>
        <v>0.54591285082510654</v>
      </c>
      <c r="H38" s="215">
        <v>0.24</v>
      </c>
      <c r="I38" s="215">
        <f t="shared" si="1"/>
        <v>0.13271661273125593</v>
      </c>
      <c r="J38" s="217">
        <f t="shared" si="2"/>
        <v>0.34728338726874408</v>
      </c>
      <c r="L38" s="3"/>
      <c r="M38" s="3"/>
      <c r="N38" s="3"/>
      <c r="O38" s="4"/>
      <c r="P38" s="5"/>
      <c r="Q38" s="5"/>
    </row>
    <row r="39" spans="1:17" ht="28.8" x14ac:dyDescent="0.55000000000000004">
      <c r="A39" s="281">
        <v>25</v>
      </c>
      <c r="B39" s="279">
        <f>IF(B$11="Include",IFERROR(IF(B$10="Discrete",INDEX(Codification!A$12:A$14,MATCH(Codification!A42,Codification!A$7:A$9,0),1),Codification!A42),0),0)</f>
        <v>1</v>
      </c>
      <c r="C39" s="209">
        <f>IF(C$11="Include",IFERROR(IF(C$10="Discrete",INDEX(Codification!B$12:B$14,MATCH(Codification!B42,Codification!B$7:B$9,0),1),Codification!B42),0),0)</f>
        <v>0.17100000000000001</v>
      </c>
      <c r="D39" s="209">
        <f>IF(D$11="Include",IFERROR(IF(D$10="Discrete",INDEX(Codification!C$12:C$14,MATCH(Codification!C42,Codification!C$7:C$9,0),1),Codification!C42),0),0)</f>
        <v>0.879</v>
      </c>
      <c r="E39" s="216">
        <f>IF(E$11="Include",IFERROR(IF(E$10="Discrete",INDEX(Codification!D$12:D$14,MATCH(Codification!D42,Codification!D$7:D$9,0),1),Codification!D42),0),0)</f>
        <v>0.33986764705882339</v>
      </c>
      <c r="F39" s="222">
        <f>Codification!F42</f>
        <v>0.251</v>
      </c>
      <c r="G39" s="220">
        <f t="shared" si="0"/>
        <v>0.23620344497783757</v>
      </c>
      <c r="H39" s="215">
        <v>0.25</v>
      </c>
      <c r="I39" s="215">
        <f t="shared" si="1"/>
        <v>0.14271661273125594</v>
      </c>
      <c r="J39" s="217">
        <f t="shared" si="2"/>
        <v>0.35728338726874409</v>
      </c>
      <c r="L39" s="3"/>
      <c r="M39" s="3"/>
      <c r="N39" s="3"/>
      <c r="O39" s="4"/>
      <c r="P39" s="5"/>
      <c r="Q39" s="5"/>
    </row>
    <row r="40" spans="1:17" ht="28.8" x14ac:dyDescent="0.55000000000000004">
      <c r="A40" s="281">
        <v>26</v>
      </c>
      <c r="B40" s="279">
        <f>IF(B$11="Include",IFERROR(IF(B$10="Discrete",INDEX(Codification!A$12:A$14,MATCH(Codification!A43,Codification!A$7:A$9,0),1),Codification!A43),0),0)</f>
        <v>1</v>
      </c>
      <c r="C40" s="209">
        <f>IF(C$11="Include",IFERROR(IF(C$10="Discrete",INDEX(Codification!B$12:B$14,MATCH(Codification!B43,Codification!B$7:B$9,0),1),Codification!B43),0),0)</f>
        <v>0.28399999999999997</v>
      </c>
      <c r="D40" s="209">
        <f>IF(D$11="Include",IFERROR(IF(D$10="Discrete",INDEX(Codification!C$12:C$14,MATCH(Codification!C43,Codification!C$7:C$9,0),1),Codification!C43),0),0)</f>
        <v>0.495</v>
      </c>
      <c r="E40" s="216">
        <f>IF(E$11="Include",IFERROR(IF(E$10="Discrete",INDEX(Codification!D$12:D$14,MATCH(Codification!D43,Codification!D$7:D$9,0),1),Codification!D43),0),0)</f>
        <v>0.33986764705882339</v>
      </c>
      <c r="F40" s="222">
        <f>Codification!F43</f>
        <v>0.45800000000000002</v>
      </c>
      <c r="G40" s="220">
        <f t="shared" si="0"/>
        <v>0.42646449323751273</v>
      </c>
      <c r="H40" s="215">
        <v>0.26</v>
      </c>
      <c r="I40" s="215">
        <f t="shared" si="1"/>
        <v>0.15271661273125595</v>
      </c>
      <c r="J40" s="217">
        <f t="shared" si="2"/>
        <v>0.3672833872687441</v>
      </c>
      <c r="L40" s="3"/>
      <c r="M40" s="3"/>
      <c r="N40" s="3"/>
      <c r="O40" s="4"/>
      <c r="P40" s="5"/>
      <c r="Q40" s="5"/>
    </row>
    <row r="41" spans="1:17" ht="28.8" x14ac:dyDescent="0.55000000000000004">
      <c r="A41" s="281">
        <v>27</v>
      </c>
      <c r="B41" s="279">
        <f>IF(B$11="Include",IFERROR(IF(B$10="Discrete",INDEX(Codification!A$12:A$14,MATCH(Codification!A44,Codification!A$7:A$9,0),1),Codification!A44),0),0)</f>
        <v>0</v>
      </c>
      <c r="C41" s="209">
        <f>IF(C$11="Include",IFERROR(IF(C$10="Discrete",INDEX(Codification!B$12:B$14,MATCH(Codification!B44,Codification!B$7:B$9,0),1),Codification!B44),0),0)</f>
        <v>0.72699999999999998</v>
      </c>
      <c r="D41" s="209">
        <f>IF(D$11="Include",IFERROR(IF(D$10="Discrete",INDEX(Codification!C$12:C$14,MATCH(Codification!C44,Codification!C$7:C$9,0),1),Codification!C44),0),0)</f>
        <v>0.17199999999999999</v>
      </c>
      <c r="E41" s="216">
        <f>IF(E$11="Include",IFERROR(IF(E$10="Discrete",INDEX(Codification!D$12:D$14,MATCH(Codification!D44,Codification!D$7:D$9,0),1),Codification!D44),0),0)</f>
        <v>0.51645555555555545</v>
      </c>
      <c r="F41" s="222">
        <f>Codification!F44</f>
        <v>0.66800000000000004</v>
      </c>
      <c r="G41" s="220">
        <f t="shared" si="0"/>
        <v>0.67058911412099698</v>
      </c>
      <c r="H41" s="215">
        <v>0.27</v>
      </c>
      <c r="I41" s="215">
        <f t="shared" si="1"/>
        <v>0.16271661273125596</v>
      </c>
      <c r="J41" s="217">
        <f t="shared" si="2"/>
        <v>0.37728338726874411</v>
      </c>
      <c r="L41" s="3"/>
      <c r="M41" s="3"/>
      <c r="N41" s="3"/>
      <c r="O41" s="4"/>
      <c r="P41" s="5"/>
      <c r="Q41" s="5"/>
    </row>
    <row r="42" spans="1:17" ht="28.8" x14ac:dyDescent="0.55000000000000004">
      <c r="A42" s="281">
        <v>28</v>
      </c>
      <c r="B42" s="279">
        <f>IF(B$11="Include",IFERROR(IF(B$10="Discrete",INDEX(Codification!A$12:A$14,MATCH(Codification!A45,Codification!A$7:A$9,0),1),Codification!A45),0),0)</f>
        <v>1</v>
      </c>
      <c r="C42" s="209">
        <f>IF(C$11="Include",IFERROR(IF(C$10="Discrete",INDEX(Codification!B$12:B$14,MATCH(Codification!B45,Codification!B$7:B$9,0),1),Codification!B45),0),0)</f>
        <v>0.60499999999999998</v>
      </c>
      <c r="D42" s="209">
        <f>IF(D$11="Include",IFERROR(IF(D$10="Discrete",INDEX(Codification!C$12:C$14,MATCH(Codification!C45,Codification!C$7:C$9,0),1),Codification!C45),0),0)</f>
        <v>0.45400000000000001</v>
      </c>
      <c r="E42" s="216">
        <f>IF(E$11="Include",IFERROR(IF(E$10="Discrete",INDEX(Codification!D$12:D$14,MATCH(Codification!D45,Codification!D$7:D$9,0),1),Codification!D45),0),0)</f>
        <v>0.33986764705882339</v>
      </c>
      <c r="F42" s="222">
        <f>Codification!F45</f>
        <v>0.51</v>
      </c>
      <c r="G42" s="220">
        <f t="shared" si="0"/>
        <v>0.5575454042833804</v>
      </c>
      <c r="H42" s="215">
        <v>0.28000000000000003</v>
      </c>
      <c r="I42" s="215">
        <f t="shared" si="1"/>
        <v>0.17271661273125596</v>
      </c>
      <c r="J42" s="217">
        <f t="shared" si="2"/>
        <v>0.38728338726874412</v>
      </c>
      <c r="L42" s="3"/>
      <c r="M42" s="3"/>
      <c r="N42" s="3"/>
      <c r="O42" s="4"/>
      <c r="P42" s="5"/>
      <c r="Q42" s="5"/>
    </row>
    <row r="43" spans="1:17" ht="28.8" x14ac:dyDescent="0.55000000000000004">
      <c r="A43" s="281">
        <v>29</v>
      </c>
      <c r="B43" s="279">
        <f>IF(B$11="Include",IFERROR(IF(B$10="Discrete",INDEX(Codification!A$12:A$14,MATCH(Codification!A46,Codification!A$7:A$9,0),1),Codification!A46),0),0)</f>
        <v>0</v>
      </c>
      <c r="C43" s="209">
        <f>IF(C$11="Include",IFERROR(IF(C$10="Discrete",INDEX(Codification!B$12:B$14,MATCH(Codification!B46,Codification!B$7:B$9,0),1),Codification!B46),0),0)</f>
        <v>2.5999999999999999E-2</v>
      </c>
      <c r="D43" s="209">
        <f>IF(D$11="Include",IFERROR(IF(D$10="Discrete",INDEX(Codification!C$12:C$14,MATCH(Codification!C46,Codification!C$7:C$9,0),1),Codification!C46),0),0)</f>
        <v>0.26600000000000001</v>
      </c>
      <c r="E43" s="216">
        <f>IF(E$11="Include",IFERROR(IF(E$10="Discrete",INDEX(Codification!D$12:D$14,MATCH(Codification!D46,Codification!D$7:D$9,0),1),Codification!D46),0),0)</f>
        <v>0.33986764705882339</v>
      </c>
      <c r="F43" s="222">
        <f>Codification!F46</f>
        <v>0.222</v>
      </c>
      <c r="G43" s="220">
        <f t="shared" si="0"/>
        <v>0.28266384088144908</v>
      </c>
      <c r="H43" s="215">
        <v>0.28999999999999998</v>
      </c>
      <c r="I43" s="215">
        <f t="shared" si="1"/>
        <v>0.18271661273125592</v>
      </c>
      <c r="J43" s="217">
        <f t="shared" si="2"/>
        <v>0.39728338726874401</v>
      </c>
      <c r="L43" s="3"/>
      <c r="M43" s="3"/>
      <c r="N43" s="3"/>
      <c r="O43" s="4"/>
      <c r="P43" s="5"/>
      <c r="Q43" s="5"/>
    </row>
    <row r="44" spans="1:17" ht="28.8" x14ac:dyDescent="0.55000000000000004">
      <c r="A44" s="281">
        <v>30</v>
      </c>
      <c r="B44" s="279">
        <f>IF(B$11="Include",IFERROR(IF(B$10="Discrete",INDEX(Codification!A$12:A$14,MATCH(Codification!A47,Codification!A$7:A$9,0),1),Codification!A47),0),0)</f>
        <v>1</v>
      </c>
      <c r="C44" s="209">
        <f>IF(C$11="Include",IFERROR(IF(C$10="Discrete",INDEX(Codification!B$12:B$14,MATCH(Codification!B47,Codification!B$7:B$9,0),1),Codification!B47),0),0)</f>
        <v>0.30599999999999999</v>
      </c>
      <c r="D44" s="209">
        <f>IF(D$11="Include",IFERROR(IF(D$10="Discrete",INDEX(Codification!C$12:C$14,MATCH(Codification!C47,Codification!C$7:C$9,0),1),Codification!C47),0),0)</f>
        <v>0.35799999999999998</v>
      </c>
      <c r="E44" s="216">
        <f>IF(E$11="Include",IFERROR(IF(E$10="Discrete",INDEX(Codification!D$12:D$14,MATCH(Codification!D47,Codification!D$7:D$9,0),1),Codification!D47),0),0)</f>
        <v>0.51645555555555545</v>
      </c>
      <c r="F44" s="222">
        <f>Codification!F47</f>
        <v>0.60699999999999998</v>
      </c>
      <c r="G44" s="220">
        <f t="shared" si="0"/>
        <v>0.58770716245620747</v>
      </c>
      <c r="H44" s="215">
        <v>0.3</v>
      </c>
      <c r="I44" s="215">
        <f t="shared" si="1"/>
        <v>0.19271661273125593</v>
      </c>
      <c r="J44" s="217">
        <f t="shared" si="2"/>
        <v>0.40728338726874402</v>
      </c>
      <c r="L44" s="3"/>
      <c r="M44" s="3"/>
      <c r="N44" s="3"/>
      <c r="O44" s="4"/>
      <c r="P44" s="5"/>
      <c r="Q44" s="5"/>
    </row>
    <row r="45" spans="1:17" ht="28.8" x14ac:dyDescent="0.55000000000000004">
      <c r="A45" s="281">
        <v>31</v>
      </c>
      <c r="B45" s="279">
        <f>IF(B$11="Include",IFERROR(IF(B$10="Discrete",INDEX(Codification!A$12:A$14,MATCH(Codification!A48,Codification!A$7:A$9,0),1),Codification!A48),0),0)</f>
        <v>0</v>
      </c>
      <c r="C45" s="209">
        <f>IF(C$11="Include",IFERROR(IF(C$10="Discrete",INDEX(Codification!B$12:B$14,MATCH(Codification!B48,Codification!B$7:B$9,0),1),Codification!B48),0),0)</f>
        <v>0.13800000000000001</v>
      </c>
      <c r="D45" s="209">
        <f>IF(D$11="Include",IFERROR(IF(D$10="Discrete",INDEX(Codification!C$12:C$14,MATCH(Codification!C48,Codification!C$7:C$9,0),1),Codification!C48),0),0)</f>
        <v>0.81</v>
      </c>
      <c r="E45" s="216">
        <f>IF(E$11="Include",IFERROR(IF(E$10="Discrete",INDEX(Codification!D$12:D$14,MATCH(Codification!D48,Codification!D$7:D$9,0),1),Codification!D48),0),0)</f>
        <v>0.33986764705882339</v>
      </c>
      <c r="F45" s="222">
        <f>Codification!F48</f>
        <v>0.17399999999999999</v>
      </c>
      <c r="G45" s="220">
        <f t="shared" si="0"/>
        <v>0.11068105022105096</v>
      </c>
      <c r="H45" s="215">
        <v>0.31</v>
      </c>
      <c r="I45" s="215">
        <f t="shared" si="1"/>
        <v>0.20271661273125594</v>
      </c>
      <c r="J45" s="217">
        <f t="shared" si="2"/>
        <v>0.41728338726874403</v>
      </c>
      <c r="L45" s="3"/>
      <c r="M45" s="3"/>
      <c r="N45" s="3"/>
      <c r="O45" s="4"/>
      <c r="P45" s="5"/>
      <c r="Q45" s="5"/>
    </row>
    <row r="46" spans="1:17" ht="28.8" x14ac:dyDescent="0.55000000000000004">
      <c r="A46" s="281">
        <v>32</v>
      </c>
      <c r="B46" s="279">
        <f>IF(B$11="Include",IFERROR(IF(B$10="Discrete",INDEX(Codification!A$12:A$14,MATCH(Codification!A49,Codification!A$7:A$9,0),1),Codification!A49),0),0)</f>
        <v>1</v>
      </c>
      <c r="C46" s="209">
        <f>IF(C$11="Include",IFERROR(IF(C$10="Discrete",INDEX(Codification!B$12:B$14,MATCH(Codification!B49,Codification!B$7:B$9,0),1),Codification!B49),0),0)</f>
        <v>4.9000000000000002E-2</v>
      </c>
      <c r="D46" s="209">
        <f>IF(D$11="Include",IFERROR(IF(D$10="Discrete",INDEX(Codification!C$12:C$14,MATCH(Codification!C49,Codification!C$7:C$9,0),1),Codification!C49),0),0)</f>
        <v>1.6E-2</v>
      </c>
      <c r="E46" s="216">
        <f>IF(E$11="Include",IFERROR(IF(E$10="Discrete",INDEX(Codification!D$12:D$14,MATCH(Codification!D49,Codification!D$7:D$9,0),1),Codification!D49),0),0)</f>
        <v>0.51645555555555545</v>
      </c>
      <c r="F46" s="222">
        <f>Codification!F49</f>
        <v>0.67600000000000005</v>
      </c>
      <c r="G46" s="220">
        <f t="shared" si="0"/>
        <v>0.62892870849377491</v>
      </c>
      <c r="H46" s="215">
        <v>0.32</v>
      </c>
      <c r="I46" s="215">
        <f t="shared" si="1"/>
        <v>0.21271661273125594</v>
      </c>
      <c r="J46" s="217">
        <f t="shared" si="2"/>
        <v>0.42728338726874404</v>
      </c>
      <c r="L46" s="3"/>
      <c r="M46" s="3"/>
      <c r="N46" s="3"/>
      <c r="O46" s="4"/>
      <c r="P46" s="5"/>
      <c r="Q46" s="5"/>
    </row>
    <row r="47" spans="1:17" ht="28.8" x14ac:dyDescent="0.55000000000000004">
      <c r="A47" s="281">
        <v>33</v>
      </c>
      <c r="B47" s="279">
        <f>IF(B$11="Include",IFERROR(IF(B$10="Discrete",INDEX(Codification!A$12:A$14,MATCH(Codification!A50,Codification!A$7:A$9,0),1),Codification!A50),0),0)</f>
        <v>1</v>
      </c>
      <c r="C47" s="209">
        <f>IF(C$11="Include",IFERROR(IF(C$10="Discrete",INDEX(Codification!B$12:B$14,MATCH(Codification!B50,Codification!B$7:B$9,0),1),Codification!B50),0),0)</f>
        <v>9.0999999999999998E-2</v>
      </c>
      <c r="D47" s="209">
        <f>IF(D$11="Include",IFERROR(IF(D$10="Discrete",INDEX(Codification!C$12:C$14,MATCH(Codification!C50,Codification!C$7:C$9,0),1),Codification!C50),0),0)</f>
        <v>0.46</v>
      </c>
      <c r="E47" s="216">
        <f>IF(E$11="Include",IFERROR(IF(E$10="Discrete",INDEX(Codification!D$12:D$14,MATCH(Codification!D50,Codification!D$7:D$9,0),1),Codification!D50),0),0)</f>
        <v>0.51645555555555545</v>
      </c>
      <c r="F47" s="222">
        <f>Codification!F50</f>
        <v>0.24</v>
      </c>
      <c r="G47" s="220">
        <f t="shared" ref="G47:G78" si="3">MAX(SUMPRODUCT(B47:E47, B$12:E$12)+$Q$9,0.0001)</f>
        <v>0.47084413730307373</v>
      </c>
      <c r="H47" s="215">
        <v>0.33</v>
      </c>
      <c r="I47" s="215">
        <f t="shared" ref="I47:I78" si="4">H47-1.645*$J$13</f>
        <v>0.22271661273125595</v>
      </c>
      <c r="J47" s="217">
        <f t="shared" ref="J47:J78" si="5">H47+1.645*$J$13</f>
        <v>0.43728338726874405</v>
      </c>
      <c r="L47" s="3"/>
      <c r="M47" s="3"/>
      <c r="N47" s="3"/>
      <c r="O47" s="4"/>
      <c r="P47" s="5"/>
      <c r="Q47" s="5"/>
    </row>
    <row r="48" spans="1:17" ht="28.8" x14ac:dyDescent="0.55000000000000004">
      <c r="A48" s="281">
        <v>34</v>
      </c>
      <c r="B48" s="279">
        <f>IF(B$11="Include",IFERROR(IF(B$10="Discrete",INDEX(Codification!A$12:A$14,MATCH(Codification!A51,Codification!A$7:A$9,0),1),Codification!A51),0),0)</f>
        <v>0</v>
      </c>
      <c r="C48" s="209">
        <f>IF(C$11="Include",IFERROR(IF(C$10="Discrete",INDEX(Codification!B$12:B$14,MATCH(Codification!B51,Codification!B$7:B$9,0),1),Codification!B51),0),0)</f>
        <v>5.1999999999999998E-2</v>
      </c>
      <c r="D48" s="209">
        <f>IF(D$11="Include",IFERROR(IF(D$10="Discrete",INDEX(Codification!C$12:C$14,MATCH(Codification!C51,Codification!C$7:C$9,0),1),Codification!C51),0),0)</f>
        <v>4.5999999999999999E-2</v>
      </c>
      <c r="E48" s="216">
        <f>IF(E$11="Include",IFERROR(IF(E$10="Discrete",INDEX(Codification!D$12:D$14,MATCH(Codification!D51,Codification!D$7:D$9,0),1),Codification!D51),0),0)</f>
        <v>0.15271428571428575</v>
      </c>
      <c r="F48" s="222">
        <f>Codification!F51</f>
        <v>0.27400000000000002</v>
      </c>
      <c r="G48" s="220">
        <f t="shared" si="3"/>
        <v>0.27186899167618234</v>
      </c>
      <c r="H48" s="215">
        <v>0.34</v>
      </c>
      <c r="I48" s="215">
        <f t="shared" si="4"/>
        <v>0.23271661273125596</v>
      </c>
      <c r="J48" s="217">
        <f t="shared" si="5"/>
        <v>0.44728338726874406</v>
      </c>
      <c r="L48" s="3"/>
      <c r="M48" s="3"/>
      <c r="N48" s="3"/>
      <c r="O48" s="4"/>
      <c r="P48" s="5"/>
      <c r="Q48" s="5"/>
    </row>
    <row r="49" spans="1:17" ht="28.8" x14ac:dyDescent="0.55000000000000004">
      <c r="A49" s="281">
        <v>35</v>
      </c>
      <c r="B49" s="279">
        <f>IF(B$11="Include",IFERROR(IF(B$10="Discrete",INDEX(Codification!A$12:A$14,MATCH(Codification!A52,Codification!A$7:A$9,0),1),Codification!A52),0),0)</f>
        <v>1</v>
      </c>
      <c r="C49" s="209">
        <f>IF(C$11="Include",IFERROR(IF(C$10="Discrete",INDEX(Codification!B$12:B$14,MATCH(Codification!B52,Codification!B$7:B$9,0),1),Codification!B52),0),0)</f>
        <v>0.10100000000000001</v>
      </c>
      <c r="D49" s="209">
        <f>IF(D$11="Include",IFERROR(IF(D$10="Discrete",INDEX(Codification!C$12:C$14,MATCH(Codification!C52,Codification!C$7:C$9,0),1),Codification!C52),0),0)</f>
        <v>0.88500000000000001</v>
      </c>
      <c r="E49" s="216">
        <f>IF(E$11="Include",IFERROR(IF(E$10="Discrete",INDEX(Codification!D$12:D$14,MATCH(Codification!D52,Codification!D$7:D$9,0),1),Codification!D52),0),0)</f>
        <v>0.15271428571428575</v>
      </c>
      <c r="F49" s="222">
        <f>Codification!F52</f>
        <v>0.105</v>
      </c>
      <c r="G49" s="220">
        <f t="shared" si="3"/>
        <v>0.1028568772537873</v>
      </c>
      <c r="H49" s="215">
        <v>0.35</v>
      </c>
      <c r="I49" s="215">
        <f t="shared" si="4"/>
        <v>0.24271661273125592</v>
      </c>
      <c r="J49" s="217">
        <f t="shared" si="5"/>
        <v>0.45728338726874407</v>
      </c>
      <c r="L49" s="3"/>
      <c r="M49" s="3"/>
      <c r="N49" s="3"/>
      <c r="O49" s="4"/>
      <c r="P49" s="5"/>
      <c r="Q49" s="5"/>
    </row>
    <row r="50" spans="1:17" ht="28.8" x14ac:dyDescent="0.55000000000000004">
      <c r="A50" s="281">
        <v>36</v>
      </c>
      <c r="B50" s="279">
        <f>IF(B$11="Include",IFERROR(IF(B$10="Discrete",INDEX(Codification!A$12:A$14,MATCH(Codification!A53,Codification!A$7:A$9,0),1),Codification!A53),0),0)</f>
        <v>0</v>
      </c>
      <c r="C50" s="209">
        <f>IF(C$11="Include",IFERROR(IF(C$10="Discrete",INDEX(Codification!B$12:B$14,MATCH(Codification!B53,Codification!B$7:B$9,0),1),Codification!B53),0),0)</f>
        <v>0.74</v>
      </c>
      <c r="D50" s="209">
        <f>IF(D$11="Include",IFERROR(IF(D$10="Discrete",INDEX(Codification!C$12:C$14,MATCH(Codification!C53,Codification!C$7:C$9,0),1),Codification!C53),0),0)</f>
        <v>0.48299999999999998</v>
      </c>
      <c r="E50" s="216">
        <f>IF(E$11="Include",IFERROR(IF(E$10="Discrete",INDEX(Codification!D$12:D$14,MATCH(Codification!D53,Codification!D$7:D$9,0),1),Codification!D53),0),0)</f>
        <v>0.15271428571428575</v>
      </c>
      <c r="F50" s="222">
        <f>Codification!F53</f>
        <v>0.221</v>
      </c>
      <c r="G50" s="220">
        <f t="shared" si="3"/>
        <v>0.34813322112172784</v>
      </c>
      <c r="H50" s="215">
        <v>0.36</v>
      </c>
      <c r="I50" s="215">
        <f t="shared" si="4"/>
        <v>0.2527166127312559</v>
      </c>
      <c r="J50" s="217">
        <f t="shared" si="5"/>
        <v>0.46728338726874408</v>
      </c>
      <c r="L50" s="3"/>
      <c r="M50" s="3"/>
      <c r="N50" s="3"/>
      <c r="O50" s="4"/>
      <c r="P50" s="5"/>
      <c r="Q50" s="5"/>
    </row>
    <row r="51" spans="1:17" ht="28.8" x14ac:dyDescent="0.55000000000000004">
      <c r="A51" s="281">
        <v>37</v>
      </c>
      <c r="B51" s="279">
        <f>IF(B$11="Include",IFERROR(IF(B$10="Discrete",INDEX(Codification!A$12:A$14,MATCH(Codification!A54,Codification!A$7:A$9,0),1),Codification!A54),0),0)</f>
        <v>1</v>
      </c>
      <c r="C51" s="209">
        <f>IF(C$11="Include",IFERROR(IF(C$10="Discrete",INDEX(Codification!B$12:B$14,MATCH(Codification!B54,Codification!B$7:B$9,0),1),Codification!B54),0),0)</f>
        <v>0.13300000000000001</v>
      </c>
      <c r="D51" s="209">
        <f>IF(D$11="Include",IFERROR(IF(D$10="Discrete",INDEX(Codification!C$12:C$14,MATCH(Codification!C54,Codification!C$7:C$9,0),1),Codification!C54),0),0)</f>
        <v>0.32</v>
      </c>
      <c r="E51" s="216">
        <f>IF(E$11="Include",IFERROR(IF(E$10="Discrete",INDEX(Codification!D$12:D$14,MATCH(Codification!D54,Codification!D$7:D$9,0),1),Codification!D54),0),0)</f>
        <v>0.51645555555555545</v>
      </c>
      <c r="F51" s="222">
        <f>Codification!F54</f>
        <v>0.52600000000000002</v>
      </c>
      <c r="G51" s="220">
        <f t="shared" si="3"/>
        <v>0.54049772619879888</v>
      </c>
      <c r="H51" s="215">
        <v>0.37</v>
      </c>
      <c r="I51" s="215">
        <f t="shared" si="4"/>
        <v>0.26271661273125591</v>
      </c>
      <c r="J51" s="217">
        <f t="shared" si="5"/>
        <v>0.47728338726874409</v>
      </c>
      <c r="L51" s="3"/>
      <c r="M51" s="3"/>
      <c r="N51" s="3"/>
      <c r="O51" s="4"/>
      <c r="P51" s="5"/>
      <c r="Q51" s="5"/>
    </row>
    <row r="52" spans="1:17" ht="28.8" x14ac:dyDescent="0.55000000000000004">
      <c r="A52" s="281">
        <v>38</v>
      </c>
      <c r="B52" s="279">
        <f>IF(B$11="Include",IFERROR(IF(B$10="Discrete",INDEX(Codification!A$12:A$14,MATCH(Codification!A55,Codification!A$7:A$9,0),1),Codification!A55),0),0)</f>
        <v>1</v>
      </c>
      <c r="C52" s="209">
        <f>IF(C$11="Include",IFERROR(IF(C$10="Discrete",INDEX(Codification!B$12:B$14,MATCH(Codification!B55,Codification!B$7:B$9,0),1),Codification!B55),0),0)</f>
        <v>0.314</v>
      </c>
      <c r="D52" s="209">
        <f>IF(D$11="Include",IFERROR(IF(D$10="Discrete",INDEX(Codification!C$12:C$14,MATCH(Codification!C55,Codification!C$7:C$9,0),1),Codification!C55),0),0)</f>
        <v>0.53700000000000003</v>
      </c>
      <c r="E52" s="216">
        <f>IF(E$11="Include",IFERROR(IF(E$10="Discrete",INDEX(Codification!D$12:D$14,MATCH(Codification!D55,Codification!D$7:D$9,0),1),Codification!D55),0),0)</f>
        <v>0.51645555555555545</v>
      </c>
      <c r="F52" s="222">
        <f>Codification!F55</f>
        <v>0.64200000000000002</v>
      </c>
      <c r="G52" s="220">
        <f t="shared" si="3"/>
        <v>0.52077220406148617</v>
      </c>
      <c r="H52" s="215">
        <v>0.38</v>
      </c>
      <c r="I52" s="215">
        <f t="shared" si="4"/>
        <v>0.27271661273125591</v>
      </c>
      <c r="J52" s="217">
        <f t="shared" si="5"/>
        <v>0.48728338726874409</v>
      </c>
      <c r="L52" s="3"/>
      <c r="M52" s="3"/>
      <c r="N52" s="3"/>
      <c r="O52" s="4"/>
      <c r="P52" s="5"/>
      <c r="Q52" s="5"/>
    </row>
    <row r="53" spans="1:17" ht="28.8" x14ac:dyDescent="0.55000000000000004">
      <c r="A53" s="281">
        <v>39</v>
      </c>
      <c r="B53" s="279">
        <f>IF(B$11="Include",IFERROR(IF(B$10="Discrete",INDEX(Codification!A$12:A$14,MATCH(Codification!A56,Codification!A$7:A$9,0),1),Codification!A56),0),0)</f>
        <v>0</v>
      </c>
      <c r="C53" s="209">
        <f>IF(C$11="Include",IFERROR(IF(C$10="Discrete",INDEX(Codification!B$12:B$14,MATCH(Codification!B56,Codification!B$7:B$9,0),1),Codification!B56),0),0)</f>
        <v>0.35699999999999998</v>
      </c>
      <c r="D53" s="209">
        <f>IF(D$11="Include",IFERROR(IF(D$10="Discrete",INDEX(Codification!C$12:C$14,MATCH(Codification!C56,Codification!C$7:C$9,0),1),Codification!C56),0),0)</f>
        <v>9.8000000000000004E-2</v>
      </c>
      <c r="E53" s="216">
        <f>IF(E$11="Include",IFERROR(IF(E$10="Discrete",INDEX(Codification!D$12:D$14,MATCH(Codification!D56,Codification!D$7:D$9,0),1),Codification!D56),0),0)</f>
        <v>0.33986764705882339</v>
      </c>
      <c r="F53" s="222">
        <f>Codification!F56</f>
        <v>0.54100000000000004</v>
      </c>
      <c r="G53" s="220">
        <f t="shared" si="3"/>
        <v>0.46685543689678177</v>
      </c>
      <c r="H53" s="215">
        <v>0.39</v>
      </c>
      <c r="I53" s="215">
        <f t="shared" si="4"/>
        <v>0.28271661273125592</v>
      </c>
      <c r="J53" s="217">
        <f t="shared" si="5"/>
        <v>0.4972833872687441</v>
      </c>
      <c r="L53" s="3"/>
      <c r="M53" s="3"/>
      <c r="N53" s="3"/>
      <c r="O53" s="4"/>
      <c r="P53" s="5"/>
      <c r="Q53" s="5"/>
    </row>
    <row r="54" spans="1:17" ht="28.8" x14ac:dyDescent="0.55000000000000004">
      <c r="A54" s="281">
        <v>40</v>
      </c>
      <c r="B54" s="279">
        <f>IF(B$11="Include",IFERROR(IF(B$10="Discrete",INDEX(Codification!A$12:A$14,MATCH(Codification!A57,Codification!A$7:A$9,0),1),Codification!A57),0),0)</f>
        <v>1</v>
      </c>
      <c r="C54" s="209">
        <f>IF(C$11="Include",IFERROR(IF(C$10="Discrete",INDEX(Codification!B$12:B$14,MATCH(Codification!B57,Codification!B$7:B$9,0),1),Codification!B57),0),0)</f>
        <v>0.31900000000000001</v>
      </c>
      <c r="D54" s="209">
        <f>IF(D$11="Include",IFERROR(IF(D$10="Discrete",INDEX(Codification!C$12:C$14,MATCH(Codification!C57,Codification!C$7:C$9,0),1),Codification!C57),0),0)</f>
        <v>0.27500000000000002</v>
      </c>
      <c r="E54" s="216">
        <f>IF(E$11="Include",IFERROR(IF(E$10="Discrete",INDEX(Codification!D$12:D$14,MATCH(Codification!D57,Codification!D$7:D$9,0),1),Codification!D57),0),0)</f>
        <v>0.33986764705882339</v>
      </c>
      <c r="F54" s="222">
        <f>Codification!F57</f>
        <v>0.46300000000000002</v>
      </c>
      <c r="G54" s="220">
        <f t="shared" si="3"/>
        <v>0.52480528628234779</v>
      </c>
      <c r="H54" s="215">
        <v>0.4</v>
      </c>
      <c r="I54" s="215">
        <f t="shared" si="4"/>
        <v>0.29271661273125593</v>
      </c>
      <c r="J54" s="217">
        <f t="shared" si="5"/>
        <v>0.50728338726874411</v>
      </c>
      <c r="L54" s="3"/>
      <c r="M54" s="3"/>
      <c r="N54" s="3"/>
      <c r="O54" s="4"/>
      <c r="P54" s="5"/>
      <c r="Q54" s="5"/>
    </row>
    <row r="55" spans="1:17" ht="28.8" x14ac:dyDescent="0.55000000000000004">
      <c r="A55" s="281">
        <v>41</v>
      </c>
      <c r="B55" s="279">
        <f>IF(B$11="Include",IFERROR(IF(B$10="Discrete",INDEX(Codification!A$12:A$14,MATCH(Codification!A58,Codification!A$7:A$9,0),1),Codification!A58),0),0)</f>
        <v>0</v>
      </c>
      <c r="C55" s="209">
        <f>IF(C$11="Include",IFERROR(IF(C$10="Discrete",INDEX(Codification!B$12:B$14,MATCH(Codification!B58,Codification!B$7:B$9,0),1),Codification!B58),0),0)</f>
        <v>0.26500000000000001</v>
      </c>
      <c r="D55" s="209">
        <f>IF(D$11="Include",IFERROR(IF(D$10="Discrete",INDEX(Codification!C$12:C$14,MATCH(Codification!C58,Codification!C$7:C$9,0),1),Codification!C58),0),0)</f>
        <v>0.47199999999999998</v>
      </c>
      <c r="E55" s="216">
        <f>IF(E$11="Include",IFERROR(IF(E$10="Discrete",INDEX(Codification!D$12:D$14,MATCH(Codification!D58,Codification!D$7:D$9,0),1),Codification!D58),0),0)</f>
        <v>0.51645555555555545</v>
      </c>
      <c r="F55" s="222">
        <f>Codification!F58</f>
        <v>0.41899999999999998</v>
      </c>
      <c r="G55" s="220">
        <f t="shared" si="3"/>
        <v>0.38795326384878881</v>
      </c>
      <c r="H55" s="215">
        <v>0.41</v>
      </c>
      <c r="I55" s="215">
        <f t="shared" si="4"/>
        <v>0.30271661273125594</v>
      </c>
      <c r="J55" s="217">
        <f t="shared" si="5"/>
        <v>0.51728338726874401</v>
      </c>
      <c r="L55" s="3"/>
      <c r="M55" s="3"/>
      <c r="N55" s="3"/>
      <c r="O55" s="4"/>
      <c r="P55" s="5"/>
      <c r="Q55" s="5"/>
    </row>
    <row r="56" spans="1:17" ht="28.8" x14ac:dyDescent="0.55000000000000004">
      <c r="A56" s="281">
        <v>42</v>
      </c>
      <c r="B56" s="279">
        <f>IF(B$11="Include",IFERROR(IF(B$10="Discrete",INDEX(Codification!A$12:A$14,MATCH(Codification!A59,Codification!A$7:A$9,0),1),Codification!A59),0),0)</f>
        <v>0</v>
      </c>
      <c r="C56" s="209">
        <f>IF(C$11="Include",IFERROR(IF(C$10="Discrete",INDEX(Codification!B$12:B$14,MATCH(Codification!B59,Codification!B$7:B$9,0),1),Codification!B59),0),0)</f>
        <v>0.17299999999999999</v>
      </c>
      <c r="D56" s="209">
        <f>IF(D$11="Include",IFERROR(IF(D$10="Discrete",INDEX(Codification!C$12:C$14,MATCH(Codification!C59,Codification!C$7:C$9,0),1),Codification!C59),0),0)</f>
        <v>0.47899999999999998</v>
      </c>
      <c r="E56" s="216">
        <f>IF(E$11="Include",IFERROR(IF(E$10="Discrete",INDEX(Codification!D$12:D$14,MATCH(Codification!D59,Codification!D$7:D$9,0),1),Codification!D59),0),0)</f>
        <v>0.33986764705882339</v>
      </c>
      <c r="F56" s="222">
        <f>Codification!F59</f>
        <v>0.17399999999999999</v>
      </c>
      <c r="G56" s="220">
        <f t="shared" si="3"/>
        <v>0.25230769218642246</v>
      </c>
      <c r="H56" s="215">
        <v>0.42</v>
      </c>
      <c r="I56" s="215">
        <f t="shared" si="4"/>
        <v>0.31271661273125595</v>
      </c>
      <c r="J56" s="217">
        <f t="shared" si="5"/>
        <v>0.52728338726874402</v>
      </c>
      <c r="L56" s="3"/>
      <c r="M56" s="3"/>
      <c r="N56" s="3"/>
      <c r="O56" s="4"/>
      <c r="P56" s="5"/>
      <c r="Q56" s="5"/>
    </row>
    <row r="57" spans="1:17" ht="28.8" x14ac:dyDescent="0.55000000000000004">
      <c r="A57" s="281">
        <v>43</v>
      </c>
      <c r="B57" s="279">
        <f>IF(B$11="Include",IFERROR(IF(B$10="Discrete",INDEX(Codification!A$12:A$14,MATCH(Codification!A60,Codification!A$7:A$9,0),1),Codification!A60),0),0)</f>
        <v>0</v>
      </c>
      <c r="C57" s="209">
        <f>IF(C$11="Include",IFERROR(IF(C$10="Discrete",INDEX(Codification!B$12:B$14,MATCH(Codification!B60,Codification!B$7:B$9,0),1),Codification!B60),0),0)</f>
        <v>0.26700000000000002</v>
      </c>
      <c r="D57" s="209">
        <f>IF(D$11="Include",IFERROR(IF(D$10="Discrete",INDEX(Codification!C$12:C$14,MATCH(Codification!C60,Codification!C$7:C$9,0),1),Codification!C60),0),0)</f>
        <v>0.29899999999999999</v>
      </c>
      <c r="E57" s="216">
        <f>IF(E$11="Include",IFERROR(IF(E$10="Discrete",INDEX(Codification!D$12:D$14,MATCH(Codification!D60,Codification!D$7:D$9,0),1),Codification!D60),0),0)</f>
        <v>0.51645555555555545</v>
      </c>
      <c r="F57" s="222">
        <f>Codification!F60</f>
        <v>0.34599999999999997</v>
      </c>
      <c r="G57" s="220">
        <f t="shared" si="3"/>
        <v>0.45613388102890873</v>
      </c>
      <c r="H57" s="215">
        <v>0.43</v>
      </c>
      <c r="I57" s="215">
        <f t="shared" si="4"/>
        <v>0.32271661273125596</v>
      </c>
      <c r="J57" s="217">
        <f t="shared" si="5"/>
        <v>0.53728338726874403</v>
      </c>
      <c r="L57" s="3"/>
      <c r="M57" s="3"/>
      <c r="N57" s="3"/>
      <c r="O57" s="4"/>
      <c r="P57" s="5"/>
      <c r="Q57" s="5"/>
    </row>
    <row r="58" spans="1:17" ht="28.8" x14ac:dyDescent="0.55000000000000004">
      <c r="A58" s="281">
        <v>44</v>
      </c>
      <c r="B58" s="279">
        <f>IF(B$11="Include",IFERROR(IF(B$10="Discrete",INDEX(Codification!A$12:A$14,MATCH(Codification!A61,Codification!A$7:A$9,0),1),Codification!A61),0),0)</f>
        <v>0</v>
      </c>
      <c r="C58" s="209">
        <f>IF(C$11="Include",IFERROR(IF(C$10="Discrete",INDEX(Codification!B$12:B$14,MATCH(Codification!B61,Codification!B$7:B$9,0),1),Codification!B61),0),0)</f>
        <v>0.22900000000000001</v>
      </c>
      <c r="D58" s="209">
        <f>IF(D$11="Include",IFERROR(IF(D$10="Discrete",INDEX(Codification!C$12:C$14,MATCH(Codification!C61,Codification!C$7:C$9,0),1),Codification!C61),0),0)</f>
        <v>0.82699999999999996</v>
      </c>
      <c r="E58" s="216">
        <f>IF(E$11="Include",IFERROR(IF(E$10="Discrete",INDEX(Codification!D$12:D$14,MATCH(Codification!D61,Codification!D$7:D$9,0),1),Codification!D61),0),0)</f>
        <v>0.15271428571428575</v>
      </c>
      <c r="F58" s="222">
        <f>Codification!F61</f>
        <v>5.8999999999999997E-2</v>
      </c>
      <c r="G58" s="220">
        <f t="shared" si="3"/>
        <v>3.0770387749107814E-2</v>
      </c>
      <c r="H58" s="215">
        <v>0.44</v>
      </c>
      <c r="I58" s="215">
        <f t="shared" si="4"/>
        <v>0.33271661273125597</v>
      </c>
      <c r="J58" s="217">
        <f t="shared" si="5"/>
        <v>0.54728338726874404</v>
      </c>
      <c r="L58" s="3"/>
      <c r="M58" s="3"/>
      <c r="N58" s="3"/>
      <c r="O58" s="4"/>
      <c r="P58" s="5"/>
      <c r="Q58" s="5"/>
    </row>
    <row r="59" spans="1:17" ht="28.8" x14ac:dyDescent="0.55000000000000004">
      <c r="A59" s="281">
        <v>45</v>
      </c>
      <c r="B59" s="279">
        <f>IF(B$11="Include",IFERROR(IF(B$10="Discrete",INDEX(Codification!A$12:A$14,MATCH(Codification!A62,Codification!A$7:A$9,0),1),Codification!A62),0),0)</f>
        <v>1</v>
      </c>
      <c r="C59" s="209">
        <f>IF(C$11="Include",IFERROR(IF(C$10="Discrete",INDEX(Codification!B$12:B$14,MATCH(Codification!B62,Codification!B$7:B$9,0),1),Codification!B62),0),0)</f>
        <v>0.23200000000000001</v>
      </c>
      <c r="D59" s="209">
        <f>IF(D$11="Include",IFERROR(IF(D$10="Discrete",INDEX(Codification!C$12:C$14,MATCH(Codification!C62,Codification!C$7:C$9,0),1),Codification!C62),0),0)</f>
        <v>0.189</v>
      </c>
      <c r="E59" s="216">
        <f>IF(E$11="Include",IFERROR(IF(E$10="Discrete",INDEX(Codification!D$12:D$14,MATCH(Codification!D62,Codification!D$7:D$9,0),1),Codification!D62),0),0)</f>
        <v>0.51645555555555545</v>
      </c>
      <c r="F59" s="222">
        <f>Codification!F62</f>
        <v>0.72699999999999998</v>
      </c>
      <c r="G59" s="220">
        <f t="shared" si="3"/>
        <v>0.62707862776406675</v>
      </c>
      <c r="H59" s="215">
        <v>0.45</v>
      </c>
      <c r="I59" s="215">
        <f t="shared" si="4"/>
        <v>0.34271661273125598</v>
      </c>
      <c r="J59" s="217">
        <f t="shared" si="5"/>
        <v>0.55728338726874405</v>
      </c>
      <c r="L59" s="3"/>
      <c r="M59" s="3"/>
      <c r="N59" s="3"/>
      <c r="O59" s="4"/>
      <c r="P59" s="5"/>
      <c r="Q59" s="5"/>
    </row>
    <row r="60" spans="1:17" ht="28.8" x14ac:dyDescent="0.55000000000000004">
      <c r="A60" s="281">
        <v>46</v>
      </c>
      <c r="B60" s="279">
        <f>IF(B$11="Include",IFERROR(IF(B$10="Discrete",INDEX(Codification!A$12:A$14,MATCH(Codification!A63,Codification!A$7:A$9,0),1),Codification!A63),0),0)</f>
        <v>0</v>
      </c>
      <c r="C60" s="209">
        <f>IF(C$11="Include",IFERROR(IF(C$10="Discrete",INDEX(Codification!B$12:B$14,MATCH(Codification!B63,Codification!B$7:B$9,0),1),Codification!B63),0),0)</f>
        <v>0.17899999999999999</v>
      </c>
      <c r="D60" s="209">
        <f>IF(D$11="Include",IFERROR(IF(D$10="Discrete",INDEX(Codification!C$12:C$14,MATCH(Codification!C63,Codification!C$7:C$9,0),1),Codification!C63),0),0)</f>
        <v>0.224</v>
      </c>
      <c r="E60" s="216">
        <f>IF(E$11="Include",IFERROR(IF(E$10="Discrete",INDEX(Codification!D$12:D$14,MATCH(Codification!D63,Codification!D$7:D$9,0),1),Codification!D63),0),0)</f>
        <v>0.33986764705882339</v>
      </c>
      <c r="F60" s="222">
        <f>Codification!F63</f>
        <v>0.41</v>
      </c>
      <c r="G60" s="220">
        <f t="shared" si="3"/>
        <v>0.35389941656442514</v>
      </c>
      <c r="H60" s="215">
        <v>0.46</v>
      </c>
      <c r="I60" s="215">
        <f t="shared" si="4"/>
        <v>0.35271661273125599</v>
      </c>
      <c r="J60" s="217">
        <f t="shared" si="5"/>
        <v>0.56728338726874405</v>
      </c>
      <c r="L60" s="3"/>
      <c r="M60" s="3"/>
      <c r="N60" s="3"/>
      <c r="O60" s="4"/>
      <c r="P60" s="5"/>
      <c r="Q60" s="5"/>
    </row>
    <row r="61" spans="1:17" ht="28.8" x14ac:dyDescent="0.55000000000000004">
      <c r="A61" s="281">
        <v>47</v>
      </c>
      <c r="B61" s="279">
        <f>IF(B$11="Include",IFERROR(IF(B$10="Discrete",INDEX(Codification!A$12:A$14,MATCH(Codification!A64,Codification!A$7:A$9,0),1),Codification!A64),0),0)</f>
        <v>1</v>
      </c>
      <c r="C61" s="209">
        <f>IF(C$11="Include",IFERROR(IF(C$10="Discrete",INDEX(Codification!B$12:B$14,MATCH(Codification!B64,Codification!B$7:B$9,0),1),Codification!B64),0),0)</f>
        <v>0.18099999999999999</v>
      </c>
      <c r="D61" s="209">
        <f>IF(D$11="Include",IFERROR(IF(D$10="Discrete",INDEX(Codification!C$12:C$14,MATCH(Codification!C64,Codification!C$7:C$9,0),1),Codification!C64),0),0)</f>
        <v>3.7999999999999999E-2</v>
      </c>
      <c r="E61" s="216">
        <f>IF(E$11="Include",IFERROR(IF(E$10="Discrete",INDEX(Codification!D$12:D$14,MATCH(Codification!D64,Codification!D$7:D$9,0),1),Codification!D64),0),0)</f>
        <v>0.51645555555555545</v>
      </c>
      <c r="F61" s="222">
        <f>Codification!F64</f>
        <v>0.73699999999999999</v>
      </c>
      <c r="G61" s="220">
        <f t="shared" si="3"/>
        <v>0.66767726534621463</v>
      </c>
      <c r="H61" s="215">
        <v>0.47</v>
      </c>
      <c r="I61" s="215">
        <f t="shared" si="4"/>
        <v>0.36271661273125588</v>
      </c>
      <c r="J61" s="217">
        <f t="shared" si="5"/>
        <v>0.57728338726874406</v>
      </c>
      <c r="L61" s="3"/>
      <c r="M61" s="3"/>
      <c r="N61" s="3"/>
      <c r="O61" s="4"/>
      <c r="P61" s="5"/>
      <c r="Q61" s="5"/>
    </row>
    <row r="62" spans="1:17" ht="28.8" x14ac:dyDescent="0.55000000000000004">
      <c r="A62" s="281">
        <v>48</v>
      </c>
      <c r="B62" s="279">
        <f>IF(B$11="Include",IFERROR(IF(B$10="Discrete",INDEX(Codification!A$12:A$14,MATCH(Codification!A65,Codification!A$7:A$9,0),1),Codification!A65),0),0)</f>
        <v>0</v>
      </c>
      <c r="C62" s="209">
        <f>IF(C$11="Include",IFERROR(IF(C$10="Discrete",INDEX(Codification!B$12:B$14,MATCH(Codification!B65,Codification!B$7:B$9,0),1),Codification!B65),0),0)</f>
        <v>0.21099999999999999</v>
      </c>
      <c r="D62" s="209">
        <f>IF(D$11="Include",IFERROR(IF(D$10="Discrete",INDEX(Codification!C$12:C$14,MATCH(Codification!C65,Codification!C$7:C$9,0),1),Codification!C65),0),0)</f>
        <v>0.46600000000000003</v>
      </c>
      <c r="E62" s="216">
        <f>IF(E$11="Include",IFERROR(IF(E$10="Discrete",INDEX(Codification!D$12:D$14,MATCH(Codification!D65,Codification!D$7:D$9,0),1),Codification!D65),0),0)</f>
        <v>0.33986764705882339</v>
      </c>
      <c r="F62" s="222">
        <f>Codification!F65</f>
        <v>0.29499999999999998</v>
      </c>
      <c r="G62" s="220">
        <f t="shared" si="3"/>
        <v>0.27100185675431765</v>
      </c>
      <c r="H62" s="215">
        <v>0.48</v>
      </c>
      <c r="I62" s="215">
        <f t="shared" si="4"/>
        <v>0.37271661273125589</v>
      </c>
      <c r="J62" s="217">
        <f t="shared" si="5"/>
        <v>0.58728338726874407</v>
      </c>
      <c r="L62" s="3"/>
      <c r="M62" s="3"/>
      <c r="N62" s="3"/>
      <c r="O62" s="4"/>
      <c r="P62" s="5"/>
      <c r="Q62" s="5"/>
    </row>
    <row r="63" spans="1:17" ht="28.8" x14ac:dyDescent="0.55000000000000004">
      <c r="A63" s="281">
        <v>49</v>
      </c>
      <c r="B63" s="279">
        <f>IF(B$11="Include",IFERROR(IF(B$10="Discrete",INDEX(Codification!A$12:A$14,MATCH(Codification!A66,Codification!A$7:A$9,0),1),Codification!A66),0),0)</f>
        <v>0</v>
      </c>
      <c r="C63" s="209">
        <f>IF(C$11="Include",IFERROR(IF(C$10="Discrete",INDEX(Codification!B$12:B$14,MATCH(Codification!B66,Codification!B$7:B$9,0),1),Codification!B66),0),0)</f>
        <v>0.14799999999999999</v>
      </c>
      <c r="D63" s="209">
        <f>IF(D$11="Include",IFERROR(IF(D$10="Discrete",INDEX(Codification!C$12:C$14,MATCH(Codification!C66,Codification!C$7:C$9,0),1),Codification!C66),0),0)</f>
        <v>0.80700000000000005</v>
      </c>
      <c r="E63" s="216">
        <f>IF(E$11="Include",IFERROR(IF(E$10="Discrete",INDEX(Codification!D$12:D$14,MATCH(Codification!D66,Codification!D$7:D$9,0),1),Codification!D66),0),0)</f>
        <v>0.33986764705882339</v>
      </c>
      <c r="F63" s="222">
        <f>Codification!F66</f>
        <v>0.14799999999999999</v>
      </c>
      <c r="G63" s="220">
        <f t="shared" si="3"/>
        <v>0.11543637243243909</v>
      </c>
      <c r="H63" s="215">
        <v>0.49</v>
      </c>
      <c r="I63" s="215">
        <f t="shared" si="4"/>
        <v>0.3827166127312559</v>
      </c>
      <c r="J63" s="217">
        <f t="shared" si="5"/>
        <v>0.59728338726874408</v>
      </c>
      <c r="L63" s="3"/>
      <c r="M63" s="3"/>
      <c r="N63" s="3"/>
      <c r="O63" s="4"/>
      <c r="P63" s="5"/>
      <c r="Q63" s="5"/>
    </row>
    <row r="64" spans="1:17" ht="28.8" x14ac:dyDescent="0.55000000000000004">
      <c r="A64" s="281">
        <v>50</v>
      </c>
      <c r="B64" s="279">
        <f>IF(B$11="Include",IFERROR(IF(B$10="Discrete",INDEX(Codification!A$12:A$14,MATCH(Codification!A67,Codification!A$7:A$9,0),1),Codification!A67),0),0)</f>
        <v>0</v>
      </c>
      <c r="C64" s="209">
        <f>IF(C$11="Include",IFERROR(IF(C$10="Discrete",INDEX(Codification!B$12:B$14,MATCH(Codification!B67,Codification!B$7:B$9,0),1),Codification!B67),0),0)</f>
        <v>8.3000000000000004E-2</v>
      </c>
      <c r="D64" s="209">
        <f>IF(D$11="Include",IFERROR(IF(D$10="Discrete",INDEX(Codification!C$12:C$14,MATCH(Codification!C67,Codification!C$7:C$9,0),1),Codification!C67),0),0)</f>
        <v>0.24399999999999999</v>
      </c>
      <c r="E64" s="216">
        <f>IF(E$11="Include",IFERROR(IF(E$10="Discrete",INDEX(Codification!D$12:D$14,MATCH(Codification!D67,Codification!D$7:D$9,0),1),Codification!D67),0),0)</f>
        <v>0.51645555555555545</v>
      </c>
      <c r="F64" s="222">
        <f>Codification!F67</f>
        <v>0.33600000000000002</v>
      </c>
      <c r="G64" s="220">
        <f t="shared" si="3"/>
        <v>0.41160983117759381</v>
      </c>
      <c r="H64" s="215">
        <v>0.5</v>
      </c>
      <c r="I64" s="215">
        <f t="shared" si="4"/>
        <v>0.39271661273125591</v>
      </c>
      <c r="J64" s="217">
        <f t="shared" si="5"/>
        <v>0.60728338726874409</v>
      </c>
      <c r="L64" s="3"/>
      <c r="M64" s="3"/>
      <c r="N64" s="3"/>
      <c r="O64" s="4"/>
      <c r="P64" s="5"/>
      <c r="Q64" s="5"/>
    </row>
    <row r="65" spans="1:17" ht="28.8" x14ac:dyDescent="0.55000000000000004">
      <c r="A65" s="281">
        <v>51</v>
      </c>
      <c r="B65" s="279">
        <f>IF(B$11="Include",IFERROR(IF(B$10="Discrete",INDEX(Codification!A$12:A$14,MATCH(Codification!A68,Codification!A$7:A$9,0),1),Codification!A68),0),0)</f>
        <v>1</v>
      </c>
      <c r="C65" s="209">
        <f>IF(C$11="Include",IFERROR(IF(C$10="Discrete",INDEX(Codification!B$12:B$14,MATCH(Codification!B68,Codification!B$7:B$9,0),1),Codification!B68),0),0)</f>
        <v>0.17799999999999999</v>
      </c>
      <c r="D65" s="209">
        <f>IF(D$11="Include",IFERROR(IF(D$10="Discrete",INDEX(Codification!C$12:C$14,MATCH(Codification!C68,Codification!C$7:C$9,0),1),Codification!C68),0),0)</f>
        <v>0.49399999999999999</v>
      </c>
      <c r="E65" s="216">
        <f>IF(E$11="Include",IFERROR(IF(E$10="Discrete",INDEX(Codification!D$12:D$14,MATCH(Codification!D68,Codification!D$7:D$9,0),1),Codification!D68),0),0)</f>
        <v>0.15271428571428575</v>
      </c>
      <c r="F65" s="222">
        <f>Codification!F68</f>
        <v>0.25800000000000001</v>
      </c>
      <c r="G65" s="220">
        <f t="shared" si="3"/>
        <v>0.28294009988386659</v>
      </c>
      <c r="H65" s="215">
        <v>0.51</v>
      </c>
      <c r="I65" s="215">
        <f t="shared" si="4"/>
        <v>0.40271661273125592</v>
      </c>
      <c r="J65" s="217">
        <f t="shared" si="5"/>
        <v>0.6172833872687441</v>
      </c>
      <c r="L65" s="3"/>
      <c r="M65" s="3"/>
      <c r="N65" s="3"/>
      <c r="O65" s="4"/>
      <c r="P65" s="5"/>
      <c r="Q65" s="5"/>
    </row>
    <row r="66" spans="1:17" ht="28.8" x14ac:dyDescent="0.55000000000000004">
      <c r="A66" s="281">
        <v>52</v>
      </c>
      <c r="B66" s="279">
        <f>IF(B$11="Include",IFERROR(IF(B$10="Discrete",INDEX(Codification!A$12:A$14,MATCH(Codification!A69,Codification!A$7:A$9,0),1),Codification!A69),0),0)</f>
        <v>1</v>
      </c>
      <c r="C66" s="209">
        <f>IF(C$11="Include",IFERROR(IF(C$10="Discrete",INDEX(Codification!B$12:B$14,MATCH(Codification!B69,Codification!B$7:B$9,0),1),Codification!B69),0),0)</f>
        <v>0.27700000000000002</v>
      </c>
      <c r="D66" s="209">
        <f>IF(D$11="Include",IFERROR(IF(D$10="Discrete",INDEX(Codification!C$12:C$14,MATCH(Codification!C69,Codification!C$7:C$9,0),1),Codification!C69),0),0)</f>
        <v>0.21199999999999999</v>
      </c>
      <c r="E66" s="216">
        <f>IF(E$11="Include",IFERROR(IF(E$10="Discrete",INDEX(Codification!D$12:D$14,MATCH(Codification!D69,Codification!D$7:D$9,0),1),Codification!D69),0),0)</f>
        <v>0.33986764705882339</v>
      </c>
      <c r="F66" s="222">
        <f>Codification!F69</f>
        <v>0.61599999999999999</v>
      </c>
      <c r="G66" s="220">
        <f t="shared" si="3"/>
        <v>0.53431410577282901</v>
      </c>
      <c r="H66" s="215">
        <v>0.52</v>
      </c>
      <c r="I66" s="215">
        <f t="shared" si="4"/>
        <v>0.41271661273125593</v>
      </c>
      <c r="J66" s="217">
        <f t="shared" si="5"/>
        <v>0.62728338726874411</v>
      </c>
      <c r="L66" s="3"/>
      <c r="M66" s="3"/>
      <c r="N66" s="3"/>
      <c r="O66" s="4"/>
      <c r="P66" s="5"/>
      <c r="Q66" s="5"/>
    </row>
    <row r="67" spans="1:17" ht="28.8" x14ac:dyDescent="0.55000000000000004">
      <c r="A67" s="281">
        <v>53</v>
      </c>
      <c r="B67" s="279">
        <f>IF(B$11="Include",IFERROR(IF(B$10="Discrete",INDEX(Codification!A$12:A$14,MATCH(Codification!A70,Codification!A$7:A$9,0),1),Codification!A70),0),0)</f>
        <v>0</v>
      </c>
      <c r="C67" s="209">
        <f>IF(C$11="Include",IFERROR(IF(C$10="Discrete",INDEX(Codification!B$12:B$14,MATCH(Codification!B70,Codification!B$7:B$9,0),1),Codification!B70),0),0)</f>
        <v>0.21</v>
      </c>
      <c r="D67" s="209">
        <f>IF(D$11="Include",IFERROR(IF(D$10="Discrete",INDEX(Codification!C$12:C$14,MATCH(Codification!C70,Codification!C$7:C$9,0),1),Codification!C70),0),0)</f>
        <v>0.53900000000000003</v>
      </c>
      <c r="E67" s="216">
        <f>IF(E$11="Include",IFERROR(IF(E$10="Discrete",INDEX(Codification!D$12:D$14,MATCH(Codification!D70,Codification!D$7:D$9,0),1),Codification!D70),0),0)</f>
        <v>0.15271428571428575</v>
      </c>
      <c r="F67" s="222">
        <f>Codification!F70</f>
        <v>0.156</v>
      </c>
      <c r="G67" s="220">
        <f t="shared" si="3"/>
        <v>0.13626729201559262</v>
      </c>
      <c r="H67" s="215">
        <v>0.53</v>
      </c>
      <c r="I67" s="215">
        <f t="shared" si="4"/>
        <v>0.42271661273125594</v>
      </c>
      <c r="J67" s="217">
        <f t="shared" si="5"/>
        <v>0.63728338726874412</v>
      </c>
      <c r="L67" s="3"/>
      <c r="M67" s="3"/>
      <c r="N67" s="3"/>
      <c r="O67" s="4"/>
      <c r="P67" s="5"/>
      <c r="Q67" s="5"/>
    </row>
    <row r="68" spans="1:17" ht="28.8" x14ac:dyDescent="0.55000000000000004">
      <c r="A68" s="281">
        <v>54</v>
      </c>
      <c r="B68" s="279">
        <f>IF(B$11="Include",IFERROR(IF(B$10="Discrete",INDEX(Codification!A$12:A$14,MATCH(Codification!A71,Codification!A$7:A$9,0),1),Codification!A71),0),0)</f>
        <v>1</v>
      </c>
      <c r="C68" s="209">
        <f>IF(C$11="Include",IFERROR(IF(C$10="Discrete",INDEX(Codification!B$12:B$14,MATCH(Codification!B71,Codification!B$7:B$9,0),1),Codification!B71),0),0)</f>
        <v>0.13900000000000001</v>
      </c>
      <c r="D68" s="209">
        <f>IF(D$11="Include",IFERROR(IF(D$10="Discrete",INDEX(Codification!C$12:C$14,MATCH(Codification!C71,Codification!C$7:C$9,0),1),Codification!C71),0),0)</f>
        <v>0.24399999999999999</v>
      </c>
      <c r="E68" s="216">
        <f>IF(E$11="Include",IFERROR(IF(E$10="Discrete",INDEX(Codification!D$12:D$14,MATCH(Codification!D71,Codification!D$7:D$9,0),1),Codification!D71),0),0)</f>
        <v>0.15271428571428575</v>
      </c>
      <c r="F68" s="222">
        <f>Codification!F71</f>
        <v>0.42199999999999999</v>
      </c>
      <c r="G68" s="220">
        <f t="shared" si="3"/>
        <v>0.36644755643516835</v>
      </c>
      <c r="H68" s="215">
        <v>0.54</v>
      </c>
      <c r="I68" s="215">
        <f t="shared" si="4"/>
        <v>0.43271661273125595</v>
      </c>
      <c r="J68" s="217">
        <f t="shared" si="5"/>
        <v>0.64728338726874413</v>
      </c>
      <c r="L68" s="3"/>
      <c r="M68" s="3"/>
      <c r="N68" s="3"/>
      <c r="O68" s="4"/>
      <c r="P68" s="5"/>
      <c r="Q68" s="5"/>
    </row>
    <row r="69" spans="1:17" ht="28.8" x14ac:dyDescent="0.55000000000000004">
      <c r="A69" s="281">
        <v>55</v>
      </c>
      <c r="B69" s="279">
        <f>IF(B$11="Include",IFERROR(IF(B$10="Discrete",INDEX(Codification!A$12:A$14,MATCH(Codification!A72,Codification!A$7:A$9,0),1),Codification!A72),0),0)</f>
        <v>1</v>
      </c>
      <c r="C69" s="209">
        <f>IF(C$11="Include",IFERROR(IF(C$10="Discrete",INDEX(Codification!B$12:B$14,MATCH(Codification!B72,Codification!B$7:B$9,0),1),Codification!B72),0),0)</f>
        <v>0.40699999999999997</v>
      </c>
      <c r="D69" s="209">
        <f>IF(D$11="Include",IFERROR(IF(D$10="Discrete",INDEX(Codification!C$12:C$14,MATCH(Codification!C72,Codification!C$7:C$9,0),1),Codification!C72),0),0)</f>
        <v>0.39400000000000002</v>
      </c>
      <c r="E69" s="216">
        <f>IF(E$11="Include",IFERROR(IF(E$10="Discrete",INDEX(Codification!D$12:D$14,MATCH(Codification!D72,Codification!D$7:D$9,0),1),Codification!D72),0),0)</f>
        <v>0.33986764705882339</v>
      </c>
      <c r="F69" s="222">
        <f>Codification!F72</f>
        <v>0.56299999999999994</v>
      </c>
      <c r="G69" s="220">
        <f t="shared" si="3"/>
        <v>0.50995155928268909</v>
      </c>
      <c r="H69" s="215">
        <v>0.55000000000000004</v>
      </c>
      <c r="I69" s="215">
        <f t="shared" si="4"/>
        <v>0.44271661273125595</v>
      </c>
      <c r="J69" s="217">
        <f t="shared" si="5"/>
        <v>0.65728338726874413</v>
      </c>
      <c r="L69" s="3"/>
      <c r="M69" s="3"/>
      <c r="N69" s="3"/>
      <c r="O69" s="4"/>
      <c r="P69" s="5"/>
      <c r="Q69" s="5"/>
    </row>
    <row r="70" spans="1:17" ht="28.8" x14ac:dyDescent="0.55000000000000004">
      <c r="A70" s="281">
        <v>56</v>
      </c>
      <c r="B70" s="279">
        <f>IF(B$11="Include",IFERROR(IF(B$10="Discrete",INDEX(Codification!A$12:A$14,MATCH(Codification!A73,Codification!A$7:A$9,0),1),Codification!A73),0),0)</f>
        <v>0</v>
      </c>
      <c r="C70" s="209">
        <f>IF(C$11="Include",IFERROR(IF(C$10="Discrete",INDEX(Codification!B$12:B$14,MATCH(Codification!B73,Codification!B$7:B$9,0),1),Codification!B73),0),0)</f>
        <v>7.1999999999999995E-2</v>
      </c>
      <c r="D70" s="209">
        <f>IF(D$11="Include",IFERROR(IF(D$10="Discrete",INDEX(Codification!C$12:C$14,MATCH(Codification!C73,Codification!C$7:C$9,0),1),Codification!C73),0),0)</f>
        <v>0.77300000000000002</v>
      </c>
      <c r="E70" s="216">
        <f>IF(E$11="Include",IFERROR(IF(E$10="Discrete",INDEX(Codification!D$12:D$14,MATCH(Codification!D73,Codification!D$7:D$9,0),1),Codification!D73),0),0)</f>
        <v>0.15271428571428575</v>
      </c>
      <c r="F70" s="222">
        <f>Codification!F73</f>
        <v>6.8000000000000005E-2</v>
      </c>
      <c r="G70" s="220">
        <f t="shared" si="3"/>
        <v>1E-4</v>
      </c>
      <c r="H70" s="215">
        <v>0.56000000000000005</v>
      </c>
      <c r="I70" s="215">
        <f t="shared" si="4"/>
        <v>0.45271661273125596</v>
      </c>
      <c r="J70" s="217">
        <f t="shared" si="5"/>
        <v>0.66728338726874414</v>
      </c>
      <c r="L70" s="3"/>
      <c r="M70" s="3"/>
      <c r="N70" s="3"/>
      <c r="O70" s="4"/>
      <c r="P70" s="5"/>
      <c r="Q70" s="5"/>
    </row>
    <row r="71" spans="1:17" ht="28.8" x14ac:dyDescent="0.55000000000000004">
      <c r="A71" s="281">
        <v>57</v>
      </c>
      <c r="B71" s="279">
        <f>IF(B$11="Include",IFERROR(IF(B$10="Discrete",INDEX(Codification!A$12:A$14,MATCH(Codification!A74,Codification!A$7:A$9,0),1),Codification!A74),0),0)</f>
        <v>0</v>
      </c>
      <c r="C71" s="209">
        <f>IF(C$11="Include",IFERROR(IF(C$10="Discrete",INDEX(Codification!B$12:B$14,MATCH(Codification!B74,Codification!B$7:B$9,0),1),Codification!B74),0),0)</f>
        <v>0.14299999999999999</v>
      </c>
      <c r="D71" s="209">
        <f>IF(D$11="Include",IFERROR(IF(D$10="Discrete",INDEX(Codification!C$12:C$14,MATCH(Codification!C74,Codification!C$7:C$9,0),1),Codification!C74),0),0)</f>
        <v>0.312</v>
      </c>
      <c r="E71" s="216">
        <f>IF(E$11="Include",IFERROR(IF(E$10="Discrete",INDEX(Codification!D$12:D$14,MATCH(Codification!D74,Codification!D$7:D$9,0),1),Codification!D74),0),0)</f>
        <v>0.51645555555555545</v>
      </c>
      <c r="F71" s="222">
        <f>Codification!F74</f>
        <v>0.48799999999999999</v>
      </c>
      <c r="G71" s="220">
        <f t="shared" si="3"/>
        <v>0.40660498059757888</v>
      </c>
      <c r="H71" s="215">
        <v>0.56999999999999995</v>
      </c>
      <c r="I71" s="215">
        <f t="shared" si="4"/>
        <v>0.46271661273125586</v>
      </c>
      <c r="J71" s="217">
        <f t="shared" si="5"/>
        <v>0.67728338726874404</v>
      </c>
      <c r="L71" s="3"/>
      <c r="M71" s="3"/>
      <c r="N71" s="3"/>
      <c r="O71" s="4"/>
      <c r="P71" s="5"/>
      <c r="Q71" s="5"/>
    </row>
    <row r="72" spans="1:17" ht="28.8" x14ac:dyDescent="0.55000000000000004">
      <c r="A72" s="281">
        <v>58</v>
      </c>
      <c r="B72" s="279">
        <f>IF(B$11="Include",IFERROR(IF(B$10="Discrete",INDEX(Codification!A$12:A$14,MATCH(Codification!A75,Codification!A$7:A$9,0),1),Codification!A75),0),0)</f>
        <v>0</v>
      </c>
      <c r="C72" s="209">
        <f>IF(C$11="Include",IFERROR(IF(C$10="Discrete",INDEX(Codification!B$12:B$14,MATCH(Codification!B75,Codification!B$7:B$9,0),1),Codification!B75),0),0)</f>
        <v>0.247</v>
      </c>
      <c r="D72" s="209">
        <f>IF(D$11="Include",IFERROR(IF(D$10="Discrete",INDEX(Codification!C$12:C$14,MATCH(Codification!C75,Codification!C$7:C$9,0),1),Codification!C75),0),0)</f>
        <v>0.58899999999999997</v>
      </c>
      <c r="E72" s="216">
        <f>IF(E$11="Include",IFERROR(IF(E$10="Discrete",INDEX(Codification!D$12:D$14,MATCH(Codification!D75,Codification!D$7:D$9,0),1),Codification!D75),0),0)</f>
        <v>0.51645555555555545</v>
      </c>
      <c r="F72" s="222">
        <f>Codification!F75</f>
        <v>0.32700000000000001</v>
      </c>
      <c r="G72" s="220">
        <f t="shared" si="3"/>
        <v>0.33587385738602105</v>
      </c>
      <c r="H72" s="215">
        <v>0.57999999999999996</v>
      </c>
      <c r="I72" s="215">
        <f t="shared" si="4"/>
        <v>0.47271661273125587</v>
      </c>
      <c r="J72" s="217">
        <f t="shared" si="5"/>
        <v>0.68728338726874405</v>
      </c>
      <c r="L72" s="3"/>
      <c r="M72" s="3"/>
      <c r="N72" s="3"/>
      <c r="O72" s="4"/>
      <c r="P72" s="5"/>
      <c r="Q72" s="5"/>
    </row>
    <row r="73" spans="1:17" ht="28.8" x14ac:dyDescent="0.55000000000000004">
      <c r="A73" s="281">
        <v>59</v>
      </c>
      <c r="B73" s="279">
        <f>IF(B$11="Include",IFERROR(IF(B$10="Discrete",INDEX(Codification!A$12:A$14,MATCH(Codification!A76,Codification!A$7:A$9,0),1),Codification!A76),0),0)</f>
        <v>1</v>
      </c>
      <c r="C73" s="209">
        <f>IF(C$11="Include",IFERROR(IF(C$10="Discrete",INDEX(Codification!B$12:B$14,MATCH(Codification!B76,Codification!B$7:B$9,0),1),Codification!B76),0),0)</f>
        <v>0.129</v>
      </c>
      <c r="D73" s="209">
        <f>IF(D$11="Include",IFERROR(IF(D$10="Discrete",INDEX(Codification!C$12:C$14,MATCH(Codification!C76,Codification!C$7:C$9,0),1),Codification!C76),0),0)</f>
        <v>0.25600000000000001</v>
      </c>
      <c r="E73" s="216">
        <f>IF(E$11="Include",IFERROR(IF(E$10="Discrete",INDEX(Codification!D$12:D$14,MATCH(Codification!D76,Codification!D$7:D$9,0),1),Codification!D76),0),0)</f>
        <v>0.51645555555555545</v>
      </c>
      <c r="F73" s="222">
        <f>Codification!F76</f>
        <v>0.50900000000000001</v>
      </c>
      <c r="G73" s="220">
        <f t="shared" si="3"/>
        <v>0.5640211590225227</v>
      </c>
      <c r="H73" s="215">
        <v>0.59</v>
      </c>
      <c r="I73" s="215">
        <f t="shared" si="4"/>
        <v>0.48271661273125588</v>
      </c>
      <c r="J73" s="217">
        <f t="shared" si="5"/>
        <v>0.69728338726874406</v>
      </c>
      <c r="L73" s="3"/>
      <c r="M73" s="3"/>
      <c r="N73" s="3"/>
      <c r="O73" s="4"/>
      <c r="P73" s="5"/>
      <c r="Q73" s="5"/>
    </row>
    <row r="74" spans="1:17" ht="28.8" x14ac:dyDescent="0.55000000000000004">
      <c r="A74" s="281">
        <v>60</v>
      </c>
      <c r="B74" s="279">
        <f>IF(B$11="Include",IFERROR(IF(B$10="Discrete",INDEX(Codification!A$12:A$14,MATCH(Codification!A77,Codification!A$7:A$9,0),1),Codification!A77),0),0)</f>
        <v>1</v>
      </c>
      <c r="C74" s="209">
        <f>IF(C$11="Include",IFERROR(IF(C$10="Discrete",INDEX(Codification!B$12:B$14,MATCH(Codification!B77,Codification!B$7:B$9,0),1),Codification!B77),0),0)</f>
        <v>0.22500000000000001</v>
      </c>
      <c r="D74" s="209">
        <f>IF(D$11="Include",IFERROR(IF(D$10="Discrete",INDEX(Codification!C$12:C$14,MATCH(Codification!C77,Codification!C$7:C$9,0),1),Codification!C77),0),0)</f>
        <v>0.38200000000000001</v>
      </c>
      <c r="E74" s="216">
        <f>IF(E$11="Include",IFERROR(IF(E$10="Discrete",INDEX(Codification!D$12:D$14,MATCH(Codification!D77,Codification!D$7:D$9,0),1),Codification!D77),0),0)</f>
        <v>0.51645555555555545</v>
      </c>
      <c r="F74" s="222">
        <f>Codification!F77</f>
        <v>0.56499999999999995</v>
      </c>
      <c r="G74" s="220">
        <f t="shared" si="3"/>
        <v>0.54930604132483007</v>
      </c>
      <c r="H74" s="215">
        <v>0.6</v>
      </c>
      <c r="I74" s="215">
        <f t="shared" si="4"/>
        <v>0.49271661273125589</v>
      </c>
      <c r="J74" s="217">
        <f t="shared" si="5"/>
        <v>0.70728338726874407</v>
      </c>
      <c r="L74" s="3"/>
      <c r="M74" s="3"/>
      <c r="N74" s="3"/>
      <c r="O74" s="4"/>
      <c r="P74" s="5"/>
      <c r="Q74" s="5"/>
    </row>
    <row r="75" spans="1:17" ht="28.8" x14ac:dyDescent="0.55000000000000004">
      <c r="A75" s="281">
        <v>61</v>
      </c>
      <c r="B75" s="279">
        <f>IF(B$11="Include",IFERROR(IF(B$10="Discrete",INDEX(Codification!A$12:A$14,MATCH(Codification!A78,Codification!A$7:A$9,0),1),Codification!A78),0),0)</f>
        <v>1</v>
      </c>
      <c r="C75" s="209">
        <f>IF(C$11="Include",IFERROR(IF(C$10="Discrete",INDEX(Codification!B$12:B$14,MATCH(Codification!B78,Codification!B$7:B$9,0),1),Codification!B78),0),0)</f>
        <v>3.2000000000000001E-2</v>
      </c>
      <c r="D75" s="209">
        <f>IF(D$11="Include",IFERROR(IF(D$10="Discrete",INDEX(Codification!C$12:C$14,MATCH(Codification!C78,Codification!C$7:C$9,0),1),Codification!C78),0),0)</f>
        <v>0.17599999999999999</v>
      </c>
      <c r="E75" s="216">
        <f>IF(E$11="Include",IFERROR(IF(E$10="Discrete",INDEX(Codification!D$12:D$14,MATCH(Codification!D78,Codification!D$7:D$9,0),1),Codification!D78),0),0)</f>
        <v>0.51645555555555545</v>
      </c>
      <c r="F75" s="222">
        <f>Codification!F78</f>
        <v>0.47699999999999998</v>
      </c>
      <c r="G75" s="220">
        <f t="shared" si="3"/>
        <v>0.56043945354710789</v>
      </c>
      <c r="H75" s="215">
        <v>0.61</v>
      </c>
      <c r="I75" s="215">
        <f t="shared" si="4"/>
        <v>0.5027166127312559</v>
      </c>
      <c r="J75" s="217">
        <f t="shared" si="5"/>
        <v>0.71728338726874408</v>
      </c>
      <c r="L75" s="3"/>
      <c r="M75" s="3"/>
      <c r="N75" s="3"/>
      <c r="O75" s="4"/>
      <c r="P75" s="5"/>
      <c r="Q75" s="5"/>
    </row>
    <row r="76" spans="1:17" ht="28.8" x14ac:dyDescent="0.55000000000000004">
      <c r="A76" s="281">
        <v>62</v>
      </c>
      <c r="B76" s="279">
        <f>IF(B$11="Include",IFERROR(IF(B$10="Discrete",INDEX(Codification!A$12:A$14,MATCH(Codification!A79,Codification!A$7:A$9,0),1),Codification!A79),0),0)</f>
        <v>0</v>
      </c>
      <c r="C76" s="209">
        <f>IF(C$11="Include",IFERROR(IF(C$10="Discrete",INDEX(Codification!B$12:B$14,MATCH(Codification!B79,Codification!B$7:B$9,0),1),Codification!B79),0),0)</f>
        <v>0.251</v>
      </c>
      <c r="D76" s="209">
        <f>IF(D$11="Include",IFERROR(IF(D$10="Discrete",INDEX(Codification!C$12:C$14,MATCH(Codification!C79,Codification!C$7:C$9,0),1),Codification!C79),0),0)</f>
        <v>0.47399999999999998</v>
      </c>
      <c r="E76" s="216">
        <f>IF(E$11="Include",IFERROR(IF(E$10="Discrete",INDEX(Codification!D$12:D$14,MATCH(Codification!D79,Codification!D$7:D$9,0),1),Codification!D79),0),0)</f>
        <v>0.51645555555555545</v>
      </c>
      <c r="F76" s="222">
        <f>Codification!F79</f>
        <v>0.32400000000000001</v>
      </c>
      <c r="G76" s="220">
        <f t="shared" si="3"/>
        <v>0.38215373047919843</v>
      </c>
      <c r="H76" s="215">
        <v>0.62</v>
      </c>
      <c r="I76" s="215">
        <f t="shared" si="4"/>
        <v>0.51271661273125591</v>
      </c>
      <c r="J76" s="217">
        <f t="shared" si="5"/>
        <v>0.72728338726874409</v>
      </c>
      <c r="L76" s="3"/>
      <c r="M76" s="3"/>
      <c r="N76" s="3"/>
      <c r="O76" s="4"/>
      <c r="P76" s="5"/>
      <c r="Q76" s="5"/>
    </row>
    <row r="77" spans="1:17" ht="28.8" x14ac:dyDescent="0.55000000000000004">
      <c r="A77" s="281">
        <v>63</v>
      </c>
      <c r="B77" s="279">
        <f>IF(B$11="Include",IFERROR(IF(B$10="Discrete",INDEX(Codification!A$12:A$14,MATCH(Codification!A80,Codification!A$7:A$9,0),1),Codification!A80),0),0)</f>
        <v>1</v>
      </c>
      <c r="C77" s="209">
        <f>IF(C$11="Include",IFERROR(IF(C$10="Discrete",INDEX(Codification!B$12:B$14,MATCH(Codification!B80,Codification!B$7:B$9,0),1),Codification!B80),0),0)</f>
        <v>0.13800000000000001</v>
      </c>
      <c r="D77" s="209">
        <f>IF(D$11="Include",IFERROR(IF(D$10="Discrete",INDEX(Codification!C$12:C$14,MATCH(Codification!C80,Codification!C$7:C$9,0),1),Codification!C80),0),0)</f>
        <v>0.65500000000000003</v>
      </c>
      <c r="E77" s="216">
        <f>IF(E$11="Include",IFERROR(IF(E$10="Discrete",INDEX(Codification!D$12:D$14,MATCH(Codification!D80,Codification!D$7:D$9,0),1),Codification!D80),0),0)</f>
        <v>0.15271428571428575</v>
      </c>
      <c r="F77" s="222">
        <f>Codification!F80</f>
        <v>0.157</v>
      </c>
      <c r="G77" s="220">
        <f t="shared" si="3"/>
        <v>0.2058143832080444</v>
      </c>
      <c r="H77" s="215">
        <v>0.63</v>
      </c>
      <c r="I77" s="215">
        <f t="shared" si="4"/>
        <v>0.52271661273125591</v>
      </c>
      <c r="J77" s="217">
        <f t="shared" si="5"/>
        <v>0.73728338726874409</v>
      </c>
      <c r="L77" s="3"/>
      <c r="M77" s="3"/>
      <c r="N77" s="3"/>
      <c r="O77" s="4"/>
      <c r="P77" s="5"/>
      <c r="Q77" s="5"/>
    </row>
    <row r="78" spans="1:17" ht="28.8" x14ac:dyDescent="0.55000000000000004">
      <c r="A78" s="281">
        <v>64</v>
      </c>
      <c r="B78" s="279">
        <f>IF(B$11="Include",IFERROR(IF(B$10="Discrete",INDEX(Codification!A$12:A$14,MATCH(Codification!A81,Codification!A$7:A$9,0),1),Codification!A81),0),0)</f>
        <v>1</v>
      </c>
      <c r="C78" s="209">
        <f>IF(C$11="Include",IFERROR(IF(C$10="Discrete",INDEX(Codification!B$12:B$14,MATCH(Codification!B81,Codification!B$7:B$9,0),1),Codification!B81),0),0)</f>
        <v>0.20200000000000001</v>
      </c>
      <c r="D78" s="209">
        <f>IF(D$11="Include",IFERROR(IF(D$10="Discrete",INDEX(Codification!C$12:C$14,MATCH(Codification!C81,Codification!C$7:C$9,0),1),Codification!C81),0),0)</f>
        <v>0.439</v>
      </c>
      <c r="E78" s="216">
        <f>IF(E$11="Include",IFERROR(IF(E$10="Discrete",INDEX(Codification!D$12:D$14,MATCH(Codification!D81,Codification!D$7:D$9,0),1),Codification!D81),0),0)</f>
        <v>0.51645555555555545</v>
      </c>
      <c r="F78" s="222">
        <f>Codification!F81</f>
        <v>0.47499999999999998</v>
      </c>
      <c r="G78" s="220">
        <f t="shared" si="3"/>
        <v>0.51883167383396278</v>
      </c>
      <c r="H78" s="215">
        <v>0.64</v>
      </c>
      <c r="I78" s="215">
        <f t="shared" si="4"/>
        <v>0.53271661273125592</v>
      </c>
      <c r="J78" s="217">
        <f t="shared" si="5"/>
        <v>0.7472833872687441</v>
      </c>
      <c r="L78" s="3"/>
      <c r="M78" s="3"/>
      <c r="N78" s="3"/>
      <c r="O78" s="4"/>
      <c r="P78" s="5"/>
      <c r="Q78" s="5"/>
    </row>
    <row r="79" spans="1:17" ht="28.8" x14ac:dyDescent="0.55000000000000004">
      <c r="A79" s="281">
        <v>65</v>
      </c>
      <c r="B79" s="279">
        <f>IF(B$11="Include",IFERROR(IF(B$10="Discrete",INDEX(Codification!A$12:A$14,MATCH(Codification!A82,Codification!A$7:A$9,0),1),Codification!A82),0),0)</f>
        <v>0</v>
      </c>
      <c r="C79" s="209">
        <f>IF(C$11="Include",IFERROR(IF(C$10="Discrete",INDEX(Codification!B$12:B$14,MATCH(Codification!B82,Codification!B$7:B$9,0),1),Codification!B82),0),0)</f>
        <v>0.23</v>
      </c>
      <c r="D79" s="209">
        <f>IF(D$11="Include",IFERROR(IF(D$10="Discrete",INDEX(Codification!C$12:C$14,MATCH(Codification!C82,Codification!C$7:C$9,0),1),Codification!C82),0),0)</f>
        <v>0.39100000000000001</v>
      </c>
      <c r="E79" s="216">
        <f>IF(E$11="Include",IFERROR(IF(E$10="Discrete",INDEX(Codification!D$12:D$14,MATCH(Codification!D82,Codification!D$7:D$9,0),1),Codification!D82),0),0)</f>
        <v>0.51645555555555545</v>
      </c>
      <c r="F79" s="222">
        <f>Codification!F82</f>
        <v>0.379</v>
      </c>
      <c r="G79" s="220">
        <f t="shared" ref="G79:G110" si="6">MAX(SUMPRODUCT(B79:E79, B$12:E$12)+$Q$9,0.0001)</f>
        <v>0.40699121427315643</v>
      </c>
      <c r="H79" s="215">
        <v>0.65</v>
      </c>
      <c r="I79" s="215">
        <f t="shared" ref="I79:I110" si="7">H79-1.645*$J$13</f>
        <v>0.54271661273125593</v>
      </c>
      <c r="J79" s="217">
        <f t="shared" ref="J79:J114" si="8">H79+1.645*$J$13</f>
        <v>0.75728338726874411</v>
      </c>
      <c r="L79" s="3"/>
      <c r="M79" s="3"/>
      <c r="N79" s="3"/>
      <c r="O79" s="4"/>
      <c r="P79" s="5"/>
      <c r="Q79" s="5"/>
    </row>
    <row r="80" spans="1:17" ht="28.8" x14ac:dyDescent="0.55000000000000004">
      <c r="A80" s="281">
        <v>66</v>
      </c>
      <c r="B80" s="279">
        <f>IF(B$11="Include",IFERROR(IF(B$10="Discrete",INDEX(Codification!A$12:A$14,MATCH(Codification!A83,Codification!A$7:A$9,0),1),Codification!A83),0),0)</f>
        <v>0</v>
      </c>
      <c r="C80" s="209">
        <f>IF(C$11="Include",IFERROR(IF(C$10="Discrete",INDEX(Codification!B$12:B$14,MATCH(Codification!B83,Codification!B$7:B$9,0),1),Codification!B83),0),0)</f>
        <v>8.6999999999999994E-2</v>
      </c>
      <c r="D80" s="209">
        <f>IF(D$11="Include",IFERROR(IF(D$10="Discrete",INDEX(Codification!C$12:C$14,MATCH(Codification!C83,Codification!C$7:C$9,0),1),Codification!C83),0),0)</f>
        <v>0.72699999999999998</v>
      </c>
      <c r="E80" s="216">
        <f>IF(E$11="Include",IFERROR(IF(E$10="Discrete",INDEX(Codification!D$12:D$14,MATCH(Codification!D83,Codification!D$7:D$9,0),1),Codification!D83),0),0)</f>
        <v>0.33986764705882339</v>
      </c>
      <c r="F80" s="222">
        <f>Codification!F83</f>
        <v>7.0999999999999994E-2</v>
      </c>
      <c r="G80" s="220">
        <f t="shared" si="6"/>
        <v>0.12476223080683418</v>
      </c>
      <c r="H80" s="215">
        <v>0.66</v>
      </c>
      <c r="I80" s="215">
        <f t="shared" si="7"/>
        <v>0.55271661273125594</v>
      </c>
      <c r="J80" s="217">
        <f t="shared" si="8"/>
        <v>0.76728338726874412</v>
      </c>
      <c r="L80" s="3"/>
      <c r="M80" s="3"/>
      <c r="N80" s="3"/>
      <c r="O80" s="4"/>
      <c r="P80" s="5"/>
      <c r="Q80" s="5"/>
    </row>
    <row r="81" spans="1:17" ht="28.8" x14ac:dyDescent="0.55000000000000004">
      <c r="A81" s="281">
        <v>67</v>
      </c>
      <c r="B81" s="279">
        <f>IF(B$11="Include",IFERROR(IF(B$10="Discrete",INDEX(Codification!A$12:A$14,MATCH(Codification!A84,Codification!A$7:A$9,0),1),Codification!A84),0),0)</f>
        <v>0</v>
      </c>
      <c r="C81" s="209">
        <f>IF(C$11="Include",IFERROR(IF(C$10="Discrete",INDEX(Codification!B$12:B$14,MATCH(Codification!B84,Codification!B$7:B$9,0),1),Codification!B84),0),0)</f>
        <v>0.12</v>
      </c>
      <c r="D81" s="209">
        <f>IF(D$11="Include",IFERROR(IF(D$10="Discrete",INDEX(Codification!C$12:C$14,MATCH(Codification!C84,Codification!C$7:C$9,0),1),Codification!C84),0),0)</f>
        <v>0.42599999999999999</v>
      </c>
      <c r="E81" s="216">
        <f>IF(E$11="Include",IFERROR(IF(E$10="Discrete",INDEX(Codification!D$12:D$14,MATCH(Codification!D84,Codification!D$7:D$9,0),1),Codification!D84),0),0)</f>
        <v>0.51645555555555545</v>
      </c>
      <c r="F81" s="222">
        <f>Codification!F84</f>
        <v>0.35199999999999998</v>
      </c>
      <c r="G81" s="220">
        <f t="shared" si="6"/>
        <v>0.35390274474211181</v>
      </c>
      <c r="H81" s="215">
        <v>0.67</v>
      </c>
      <c r="I81" s="215">
        <f t="shared" si="7"/>
        <v>0.56271661273125595</v>
      </c>
      <c r="J81" s="217">
        <f t="shared" si="8"/>
        <v>0.77728338726874413</v>
      </c>
      <c r="L81" s="3"/>
      <c r="M81" s="3"/>
      <c r="N81" s="3"/>
      <c r="O81" s="4"/>
      <c r="P81" s="5"/>
      <c r="Q81" s="5"/>
    </row>
    <row r="82" spans="1:17" ht="28.8" x14ac:dyDescent="0.55000000000000004">
      <c r="A82" s="281">
        <v>68</v>
      </c>
      <c r="B82" s="279">
        <f>IF(B$11="Include",IFERROR(IF(B$10="Discrete",INDEX(Codification!A$12:A$14,MATCH(Codification!A85,Codification!A$7:A$9,0),1),Codification!A85),0),0)</f>
        <v>0</v>
      </c>
      <c r="C82" s="209">
        <f>IF(C$11="Include",IFERROR(IF(C$10="Discrete",INDEX(Codification!B$12:B$14,MATCH(Codification!B85,Codification!B$7:B$9,0),1),Codification!B85),0),0)</f>
        <v>0.29099999999999998</v>
      </c>
      <c r="D82" s="209">
        <f>IF(D$11="Include",IFERROR(IF(D$10="Discrete",INDEX(Codification!C$12:C$14,MATCH(Codification!C85,Codification!C$7:C$9,0),1),Codification!C85),0),0)</f>
        <v>0.64100000000000001</v>
      </c>
      <c r="E82" s="216">
        <f>IF(E$11="Include",IFERROR(IF(E$10="Discrete",INDEX(Codification!D$12:D$14,MATCH(Codification!D85,Codification!D$7:D$9,0),1),Codification!D85),0),0)</f>
        <v>0.15271428571428575</v>
      </c>
      <c r="F82" s="222">
        <f>Codification!F85</f>
        <v>0.113</v>
      </c>
      <c r="G82" s="220">
        <f t="shared" si="6"/>
        <v>0.12553312518311777</v>
      </c>
      <c r="H82" s="215">
        <v>0.68</v>
      </c>
      <c r="I82" s="215">
        <f t="shared" si="7"/>
        <v>0.57271661273125596</v>
      </c>
      <c r="J82" s="217">
        <f t="shared" si="8"/>
        <v>0.78728338726874414</v>
      </c>
      <c r="L82" s="3"/>
      <c r="M82" s="3"/>
      <c r="N82" s="3"/>
      <c r="O82" s="4"/>
      <c r="P82" s="5"/>
      <c r="Q82" s="5"/>
    </row>
    <row r="83" spans="1:17" ht="28.8" x14ac:dyDescent="0.55000000000000004">
      <c r="A83" s="281">
        <v>69</v>
      </c>
      <c r="B83" s="279">
        <f>IF(B$11="Include",IFERROR(IF(B$10="Discrete",INDEX(Codification!A$12:A$14,MATCH(Codification!A86,Codification!A$7:A$9,0),1),Codification!A86),0),0)</f>
        <v>1</v>
      </c>
      <c r="C83" s="209">
        <f>IF(C$11="Include",IFERROR(IF(C$10="Discrete",INDEX(Codification!B$12:B$14,MATCH(Codification!B86,Codification!B$7:B$9,0),1),Codification!B86),0),0)</f>
        <v>0.125</v>
      </c>
      <c r="D83" s="209">
        <f>IF(D$11="Include",IFERROR(IF(D$10="Discrete",INDEX(Codification!C$12:C$14,MATCH(Codification!C86,Codification!C$7:C$9,0),1),Codification!C86),0),0)</f>
        <v>0.36699999999999999</v>
      </c>
      <c r="E83" s="216">
        <f>IF(E$11="Include",IFERROR(IF(E$10="Discrete",INDEX(Codification!D$12:D$14,MATCH(Codification!D86,Codification!D$7:D$9,0),1),Codification!D86),0),0)</f>
        <v>0.51645555555555545</v>
      </c>
      <c r="F83" s="222">
        <f>Codification!F86</f>
        <v>0.46200000000000002</v>
      </c>
      <c r="G83" s="220">
        <f t="shared" si="6"/>
        <v>0.51930113634089614</v>
      </c>
      <c r="H83" s="215">
        <v>0.69</v>
      </c>
      <c r="I83" s="215">
        <f t="shared" si="7"/>
        <v>0.58271661273125586</v>
      </c>
      <c r="J83" s="217">
        <f t="shared" si="8"/>
        <v>0.79728338726874404</v>
      </c>
      <c r="L83" s="3"/>
      <c r="M83" s="3"/>
      <c r="N83" s="3"/>
      <c r="O83" s="4"/>
      <c r="P83" s="5"/>
      <c r="Q83" s="5"/>
    </row>
    <row r="84" spans="1:17" ht="28.8" x14ac:dyDescent="0.55000000000000004">
      <c r="A84" s="281">
        <v>70</v>
      </c>
      <c r="B84" s="279">
        <f>IF(B$11="Include",IFERROR(IF(B$10="Discrete",INDEX(Codification!A$12:A$14,MATCH(Codification!A87,Codification!A$7:A$9,0),1),Codification!A87),0),0)</f>
        <v>1</v>
      </c>
      <c r="C84" s="209">
        <f>IF(C$11="Include",IFERROR(IF(C$10="Discrete",INDEX(Codification!B$12:B$14,MATCH(Codification!B87,Codification!B$7:B$9,0),1),Codification!B87),0),0)</f>
        <v>0.14199999999999999</v>
      </c>
      <c r="D84" s="209">
        <f>IF(D$11="Include",IFERROR(IF(D$10="Discrete",INDEX(Codification!C$12:C$14,MATCH(Codification!C87,Codification!C$7:C$9,0),1),Codification!C87),0),0)</f>
        <v>0.88</v>
      </c>
      <c r="E84" s="216">
        <f>IF(E$11="Include",IFERROR(IF(E$10="Discrete",INDEX(Codification!D$12:D$14,MATCH(Codification!D87,Codification!D$7:D$9,0),1),Codification!D87),0),0)</f>
        <v>0.15271428571428575</v>
      </c>
      <c r="F84" s="222">
        <f>Codification!F87</f>
        <v>0.13100000000000001</v>
      </c>
      <c r="G84" s="220">
        <f t="shared" si="6"/>
        <v>0.11950697131939823</v>
      </c>
      <c r="H84" s="215">
        <v>0.7</v>
      </c>
      <c r="I84" s="215">
        <f t="shared" si="7"/>
        <v>0.59271661273125587</v>
      </c>
      <c r="J84" s="217">
        <f t="shared" si="8"/>
        <v>0.80728338726874405</v>
      </c>
      <c r="L84" s="3"/>
      <c r="M84" s="3"/>
      <c r="N84" s="3"/>
      <c r="O84" s="4"/>
      <c r="P84" s="5"/>
      <c r="Q84" s="5"/>
    </row>
    <row r="85" spans="1:17" ht="28.8" x14ac:dyDescent="0.55000000000000004">
      <c r="A85" s="281">
        <v>71</v>
      </c>
      <c r="B85" s="279">
        <f>IF(B$11="Include",IFERROR(IF(B$10="Discrete",INDEX(Codification!A$12:A$14,MATCH(Codification!A88,Codification!A$7:A$9,0),1),Codification!A88),0),0)</f>
        <v>0</v>
      </c>
      <c r="C85" s="209">
        <f>IF(C$11="Include",IFERROR(IF(C$10="Discrete",INDEX(Codification!B$12:B$14,MATCH(Codification!B88,Codification!B$7:B$9,0),1),Codification!B88),0),0)</f>
        <v>0.159</v>
      </c>
      <c r="D85" s="209">
        <f>IF(D$11="Include",IFERROR(IF(D$10="Discrete",INDEX(Codification!C$12:C$14,MATCH(Codification!C88,Codification!C$7:C$9,0),1),Codification!C88),0),0)</f>
        <v>0.624</v>
      </c>
      <c r="E85" s="216">
        <f>IF(E$11="Include",IFERROR(IF(E$10="Discrete",INDEX(Codification!D$12:D$14,MATCH(Codification!D88,Codification!D$7:D$9,0),1),Codification!D88),0),0)</f>
        <v>0.33986764705882339</v>
      </c>
      <c r="F85" s="222">
        <f>Codification!F88</f>
        <v>0.23</v>
      </c>
      <c r="G85" s="220">
        <f t="shared" si="6"/>
        <v>0.19074350660388867</v>
      </c>
      <c r="H85" s="215">
        <v>0.71</v>
      </c>
      <c r="I85" s="215">
        <f t="shared" si="7"/>
        <v>0.60271661273125587</v>
      </c>
      <c r="J85" s="217">
        <f t="shared" si="8"/>
        <v>0.81728338726874405</v>
      </c>
      <c r="L85" s="3"/>
      <c r="M85" s="3"/>
      <c r="N85" s="3"/>
      <c r="O85" s="4"/>
      <c r="P85" s="5"/>
      <c r="Q85" s="5"/>
    </row>
    <row r="86" spans="1:17" ht="28.8" x14ac:dyDescent="0.55000000000000004">
      <c r="A86" s="281">
        <v>72</v>
      </c>
      <c r="B86" s="279">
        <f>IF(B$11="Include",IFERROR(IF(B$10="Discrete",INDEX(Codification!A$12:A$14,MATCH(Codification!A89,Codification!A$7:A$9,0),1),Codification!A89),0),0)</f>
        <v>0</v>
      </c>
      <c r="C86" s="209">
        <f>IF(C$11="Include",IFERROR(IF(C$10="Discrete",INDEX(Codification!B$12:B$14,MATCH(Codification!B89,Codification!B$7:B$9,0),1),Codification!B89),0),0)</f>
        <v>0.32700000000000001</v>
      </c>
      <c r="D86" s="209">
        <f>IF(D$11="Include",IFERROR(IF(D$10="Discrete",INDEX(Codification!C$12:C$14,MATCH(Codification!C89,Codification!C$7:C$9,0),1),Codification!C89),0),0)</f>
        <v>0.57999999999999996</v>
      </c>
      <c r="E86" s="216">
        <f>IF(E$11="Include",IFERROR(IF(E$10="Discrete",INDEX(Codification!D$12:D$14,MATCH(Codification!D89,Codification!D$7:D$9,0),1),Codification!D89),0),0)</f>
        <v>0.51645555555555545</v>
      </c>
      <c r="F86" s="222">
        <f>Codification!F89</f>
        <v>0.245</v>
      </c>
      <c r="G86" s="220">
        <f t="shared" si="6"/>
        <v>0.36806699603381021</v>
      </c>
      <c r="H86" s="215">
        <v>0.72</v>
      </c>
      <c r="I86" s="215">
        <f t="shared" si="7"/>
        <v>0.61271661273125588</v>
      </c>
      <c r="J86" s="217">
        <f t="shared" si="8"/>
        <v>0.82728338726874406</v>
      </c>
      <c r="L86" s="3"/>
      <c r="M86" s="3"/>
      <c r="N86" s="3"/>
      <c r="O86" s="4"/>
      <c r="P86" s="5"/>
      <c r="Q86" s="5"/>
    </row>
    <row r="87" spans="1:17" ht="28.8" x14ac:dyDescent="0.55000000000000004">
      <c r="A87" s="281">
        <v>73</v>
      </c>
      <c r="B87" s="279">
        <f>IF(B$11="Include",IFERROR(IF(B$10="Discrete",INDEX(Codification!A$12:A$14,MATCH(Codification!A90,Codification!A$7:A$9,0),1),Codification!A90),0),0)</f>
        <v>0</v>
      </c>
      <c r="C87" s="209">
        <f>IF(C$11="Include",IFERROR(IF(C$10="Discrete",INDEX(Codification!B$12:B$14,MATCH(Codification!B90,Codification!B$7:B$9,0),1),Codification!B90),0),0)</f>
        <v>0.39300000000000002</v>
      </c>
      <c r="D87" s="209">
        <f>IF(D$11="Include",IFERROR(IF(D$10="Discrete",INDEX(Codification!C$12:C$14,MATCH(Codification!C90,Codification!C$7:C$9,0),1),Codification!C90),0),0)</f>
        <v>0.20200000000000001</v>
      </c>
      <c r="E87" s="216">
        <f>IF(E$11="Include",IFERROR(IF(E$10="Discrete",INDEX(Codification!D$12:D$14,MATCH(Codification!D90,Codification!D$7:D$9,0),1),Codification!D90),0),0)</f>
        <v>0.51645555555555545</v>
      </c>
      <c r="F87" s="222">
        <f>Codification!F90</f>
        <v>0.48599999999999999</v>
      </c>
      <c r="G87" s="220">
        <f t="shared" si="6"/>
        <v>0.5391367269833518</v>
      </c>
      <c r="H87" s="215">
        <v>0.73</v>
      </c>
      <c r="I87" s="215">
        <f t="shared" si="7"/>
        <v>0.62271661273125589</v>
      </c>
      <c r="J87" s="217">
        <f t="shared" si="8"/>
        <v>0.83728338726874407</v>
      </c>
      <c r="L87" s="3"/>
      <c r="M87" s="3"/>
      <c r="N87" s="3"/>
      <c r="O87" s="4"/>
      <c r="P87" s="5"/>
      <c r="Q87" s="5"/>
    </row>
    <row r="88" spans="1:17" ht="28.8" x14ac:dyDescent="0.55000000000000004">
      <c r="A88" s="281">
        <v>74</v>
      </c>
      <c r="B88" s="279">
        <f>IF(B$11="Include",IFERROR(IF(B$10="Discrete",INDEX(Codification!A$12:A$14,MATCH(Codification!A91,Codification!A$7:A$9,0),1),Codification!A91),0),0)</f>
        <v>0</v>
      </c>
      <c r="C88" s="209">
        <f>IF(C$11="Include",IFERROR(IF(C$10="Discrete",INDEX(Codification!B$12:B$14,MATCH(Codification!B91,Codification!B$7:B$9,0),1),Codification!B91),0),0)</f>
        <v>4.8000000000000001E-2</v>
      </c>
      <c r="D88" s="209">
        <f>IF(D$11="Include",IFERROR(IF(D$10="Discrete",INDEX(Codification!C$12:C$14,MATCH(Codification!C91,Codification!C$7:C$9,0),1),Codification!C91),0),0)</f>
        <v>0.85699999999999998</v>
      </c>
      <c r="E88" s="216">
        <f>IF(E$11="Include",IFERROR(IF(E$10="Discrete",INDEX(Codification!D$12:D$14,MATCH(Codification!D91,Codification!D$7:D$9,0),1),Codification!D91),0),0)</f>
        <v>0.15271428571428575</v>
      </c>
      <c r="F88" s="222">
        <f>Codification!F91</f>
        <v>3.6999999999999998E-2</v>
      </c>
      <c r="G88" s="220">
        <f t="shared" si="6"/>
        <v>1E-4</v>
      </c>
      <c r="H88" s="215">
        <v>0.74</v>
      </c>
      <c r="I88" s="215">
        <f t="shared" si="7"/>
        <v>0.6327166127312559</v>
      </c>
      <c r="J88" s="217">
        <f t="shared" si="8"/>
        <v>0.84728338726874408</v>
      </c>
      <c r="L88" s="3"/>
      <c r="M88" s="3"/>
      <c r="N88" s="3"/>
      <c r="O88" s="4"/>
      <c r="P88" s="5"/>
      <c r="Q88" s="5"/>
    </row>
    <row r="89" spans="1:17" ht="28.8" x14ac:dyDescent="0.55000000000000004">
      <c r="A89" s="281">
        <v>75</v>
      </c>
      <c r="B89" s="279">
        <f>IF(B$11="Include",IFERROR(IF(B$10="Discrete",INDEX(Codification!A$12:A$14,MATCH(Codification!A92,Codification!A$7:A$9,0),1),Codification!A92),0),0)</f>
        <v>0</v>
      </c>
      <c r="C89" s="209">
        <f>IF(C$11="Include",IFERROR(IF(C$10="Discrete",INDEX(Codification!B$12:B$14,MATCH(Codification!B92,Codification!B$7:B$9,0),1),Codification!B92),0),0)</f>
        <v>0.30099999999999999</v>
      </c>
      <c r="D89" s="209">
        <f>IF(D$11="Include",IFERROR(IF(D$10="Discrete",INDEX(Codification!C$12:C$14,MATCH(Codification!C92,Codification!C$7:C$9,0),1),Codification!C92),0),0)</f>
        <v>0.71899999999999997</v>
      </c>
      <c r="E89" s="216">
        <f>IF(E$11="Include",IFERROR(IF(E$10="Discrete",INDEX(Codification!D$12:D$14,MATCH(Codification!D92,Codification!D$7:D$9,0),1),Codification!D92),0),0)</f>
        <v>0.33986764705882339</v>
      </c>
      <c r="F89" s="222">
        <f>Codification!F92</f>
        <v>0.14000000000000001</v>
      </c>
      <c r="G89" s="220">
        <f t="shared" si="6"/>
        <v>0.20461022784825011</v>
      </c>
      <c r="H89" s="215">
        <v>0.75</v>
      </c>
      <c r="I89" s="215">
        <f t="shared" si="7"/>
        <v>0.64271661273125591</v>
      </c>
      <c r="J89" s="217">
        <f t="shared" si="8"/>
        <v>0.85728338726874409</v>
      </c>
      <c r="L89" s="3"/>
      <c r="M89" s="3"/>
      <c r="N89" s="3"/>
      <c r="O89" s="4"/>
      <c r="P89" s="5"/>
      <c r="Q89" s="5"/>
    </row>
    <row r="90" spans="1:17" ht="28.8" x14ac:dyDescent="0.55000000000000004">
      <c r="A90" s="281">
        <v>76</v>
      </c>
      <c r="B90" s="279">
        <f>IF(B$11="Include",IFERROR(IF(B$10="Discrete",INDEX(Codification!A$12:A$14,MATCH(Codification!A93,Codification!A$7:A$9,0),1),Codification!A93),0),0)</f>
        <v>0</v>
      </c>
      <c r="C90" s="209">
        <f>IF(C$11="Include",IFERROR(IF(C$10="Discrete",INDEX(Codification!B$12:B$14,MATCH(Codification!B93,Codification!B$7:B$9,0),1),Codification!B93),0),0)</f>
        <v>3.1E-2</v>
      </c>
      <c r="D90" s="209">
        <f>IF(D$11="Include",IFERROR(IF(D$10="Discrete",INDEX(Codification!C$12:C$14,MATCH(Codification!C93,Codification!C$7:C$9,0),1),Codification!C93),0),0)</f>
        <v>0.36399999999999999</v>
      </c>
      <c r="E90" s="216">
        <f>IF(E$11="Include",IFERROR(IF(E$10="Discrete",INDEX(Codification!D$12:D$14,MATCH(Codification!D93,Codification!D$7:D$9,0),1),Codification!D93),0),0)</f>
        <v>0.33986764705882339</v>
      </c>
      <c r="F90" s="222">
        <f>Codification!F93</f>
        <v>0.253</v>
      </c>
      <c r="G90" s="220">
        <f t="shared" si="6"/>
        <v>0.24624022299981538</v>
      </c>
      <c r="H90" s="215">
        <v>0.76</v>
      </c>
      <c r="I90" s="215">
        <f t="shared" si="7"/>
        <v>0.65271661273125592</v>
      </c>
      <c r="J90" s="217">
        <f t="shared" si="8"/>
        <v>0.8672833872687441</v>
      </c>
      <c r="L90" s="3"/>
      <c r="M90" s="3"/>
      <c r="N90" s="3"/>
      <c r="O90" s="4"/>
      <c r="P90" s="5"/>
      <c r="Q90" s="5"/>
    </row>
    <row r="91" spans="1:17" ht="28.8" x14ac:dyDescent="0.55000000000000004">
      <c r="A91" s="281">
        <v>77</v>
      </c>
      <c r="B91" s="279">
        <f>IF(B$11="Include",IFERROR(IF(B$10="Discrete",INDEX(Codification!A$12:A$14,MATCH(Codification!A94,Codification!A$7:A$9,0),1),Codification!A94),0),0)</f>
        <v>0</v>
      </c>
      <c r="C91" s="209">
        <f>IF(C$11="Include",IFERROR(IF(C$10="Discrete",INDEX(Codification!B$12:B$14,MATCH(Codification!B94,Codification!B$7:B$9,0),1),Codification!B94),0),0)</f>
        <v>0.13300000000000001</v>
      </c>
      <c r="D91" s="209">
        <f>IF(D$11="Include",IFERROR(IF(D$10="Discrete",INDEX(Codification!C$12:C$14,MATCH(Codification!C94,Codification!C$7:C$9,0),1),Codification!C94),0),0)</f>
        <v>0.29799999999999999</v>
      </c>
      <c r="E91" s="216">
        <f>IF(E$11="Include",IFERROR(IF(E$10="Discrete",INDEX(Codification!D$12:D$14,MATCH(Codification!D94,Codification!D$7:D$9,0),1),Codification!D94),0),0)</f>
        <v>0.33986764705882339</v>
      </c>
      <c r="F91" s="222">
        <f>Codification!F94</f>
        <v>0.26700000000000002</v>
      </c>
      <c r="G91" s="220">
        <f t="shared" si="6"/>
        <v>0.30854918569819928</v>
      </c>
      <c r="H91" s="215">
        <v>0.77</v>
      </c>
      <c r="I91" s="215">
        <f t="shared" si="7"/>
        <v>0.66271661273125593</v>
      </c>
      <c r="J91" s="217">
        <f t="shared" si="8"/>
        <v>0.87728338726874411</v>
      </c>
      <c r="L91" s="3"/>
      <c r="M91" s="3"/>
      <c r="N91" s="3"/>
      <c r="O91" s="4"/>
      <c r="P91" s="5"/>
      <c r="Q91" s="5"/>
    </row>
    <row r="92" spans="1:17" ht="28.8" x14ac:dyDescent="0.55000000000000004">
      <c r="A92" s="281">
        <v>78</v>
      </c>
      <c r="B92" s="279">
        <f>IF(B$11="Include",IFERROR(IF(B$10="Discrete",INDEX(Codification!A$12:A$14,MATCH(Codification!A95,Codification!A$7:A$9,0),1),Codification!A95),0),0)</f>
        <v>1</v>
      </c>
      <c r="C92" s="209">
        <f>IF(C$11="Include",IFERROR(IF(C$10="Discrete",INDEX(Codification!B$12:B$14,MATCH(Codification!B95,Codification!B$7:B$9,0),1),Codification!B95),0),0)</f>
        <v>0.69899999999999995</v>
      </c>
      <c r="D92" s="209">
        <f>IF(D$11="Include",IFERROR(IF(D$10="Discrete",INDEX(Codification!C$12:C$14,MATCH(Codification!C95,Codification!C$7:C$9,0),1),Codification!C95),0),0)</f>
        <v>0.224</v>
      </c>
      <c r="E92" s="216">
        <f>IF(E$11="Include",IFERROR(IF(E$10="Discrete",INDEX(Codification!D$12:D$14,MATCH(Codification!D95,Codification!D$7:D$9,0),1),Codification!D95),0),0)</f>
        <v>0.51645555555555545</v>
      </c>
      <c r="F92" s="222">
        <f>Codification!F95</f>
        <v>0.76</v>
      </c>
      <c r="G92" s="220">
        <f t="shared" si="6"/>
        <v>0.78086972327025261</v>
      </c>
      <c r="H92" s="215">
        <v>0.78</v>
      </c>
      <c r="I92" s="215">
        <f t="shared" si="7"/>
        <v>0.67271661273125594</v>
      </c>
      <c r="J92" s="217">
        <f t="shared" si="8"/>
        <v>0.88728338726874412</v>
      </c>
      <c r="L92" s="3"/>
      <c r="M92" s="3"/>
      <c r="N92" s="3"/>
      <c r="O92" s="4"/>
      <c r="P92" s="5"/>
      <c r="Q92" s="5"/>
    </row>
    <row r="93" spans="1:17" ht="28.8" x14ac:dyDescent="0.55000000000000004">
      <c r="A93" s="281">
        <v>79</v>
      </c>
      <c r="B93" s="279">
        <f>IF(B$11="Include",IFERROR(IF(B$10="Discrete",INDEX(Codification!A$12:A$14,MATCH(Codification!A96,Codification!A$7:A$9,0),1),Codification!A96),0),0)</f>
        <v>0</v>
      </c>
      <c r="C93" s="209">
        <f>IF(C$11="Include",IFERROR(IF(C$10="Discrete",INDEX(Codification!B$12:B$14,MATCH(Codification!B96,Codification!B$7:B$9,0),1),Codification!B96),0),0)</f>
        <v>0.09</v>
      </c>
      <c r="D93" s="209">
        <f>IF(D$11="Include",IFERROR(IF(D$10="Discrete",INDEX(Codification!C$12:C$14,MATCH(Codification!C96,Codification!C$7:C$9,0),1),Codification!C96),0),0)</f>
        <v>0.61799999999999999</v>
      </c>
      <c r="E93" s="216">
        <f>IF(E$11="Include",IFERROR(IF(E$10="Discrete",INDEX(Codification!D$12:D$14,MATCH(Codification!D96,Codification!D$7:D$9,0),1),Codification!D96),0),0)</f>
        <v>0.51645555555555545</v>
      </c>
      <c r="F93" s="222">
        <f>Codification!F96</f>
        <v>0.14000000000000001</v>
      </c>
      <c r="G93" s="220">
        <f t="shared" si="6"/>
        <v>0.26827362177949537</v>
      </c>
      <c r="H93" s="215">
        <v>0.79</v>
      </c>
      <c r="I93" s="215">
        <f t="shared" si="7"/>
        <v>0.68271661273125595</v>
      </c>
      <c r="J93" s="217">
        <f t="shared" si="8"/>
        <v>0.89728338726874413</v>
      </c>
      <c r="L93" s="3"/>
      <c r="M93" s="3"/>
      <c r="N93" s="3"/>
      <c r="O93" s="4"/>
      <c r="P93" s="5"/>
      <c r="Q93" s="5"/>
    </row>
    <row r="94" spans="1:17" ht="28.8" x14ac:dyDescent="0.55000000000000004">
      <c r="A94" s="281">
        <v>80</v>
      </c>
      <c r="B94" s="279">
        <f>IF(B$11="Include",IFERROR(IF(B$10="Discrete",INDEX(Codification!A$12:A$14,MATCH(Codification!A97,Codification!A$7:A$9,0),1),Codification!A97),0),0)</f>
        <v>0</v>
      </c>
      <c r="C94" s="209">
        <f>IF(C$11="Include",IFERROR(IF(C$10="Discrete",INDEX(Codification!B$12:B$14,MATCH(Codification!B97,Codification!B$7:B$9,0),1),Codification!B97),0),0)</f>
        <v>0.189</v>
      </c>
      <c r="D94" s="209">
        <f>IF(D$11="Include",IFERROR(IF(D$10="Discrete",INDEX(Codification!C$12:C$14,MATCH(Codification!C97,Codification!C$7:C$9,0),1),Codification!C97),0),0)</f>
        <v>3.7999999999999999E-2</v>
      </c>
      <c r="E94" s="216">
        <f>IF(E$11="Include",IFERROR(IF(E$10="Discrete",INDEX(Codification!D$12:D$14,MATCH(Codification!D97,Codification!D$7:D$9,0),1),Codification!D97),0),0)</f>
        <v>0.51645555555555545</v>
      </c>
      <c r="F94" s="222">
        <f>Codification!F97</f>
        <v>0.59699999999999998</v>
      </c>
      <c r="G94" s="220">
        <f t="shared" si="6"/>
        <v>0.52994773204134804</v>
      </c>
      <c r="H94" s="215">
        <v>0.8</v>
      </c>
      <c r="I94" s="215">
        <f t="shared" si="7"/>
        <v>0.69271661273125595</v>
      </c>
      <c r="J94" s="217">
        <f t="shared" si="8"/>
        <v>0.90728338726874413</v>
      </c>
      <c r="L94" s="3"/>
      <c r="M94" s="3"/>
      <c r="N94" s="3"/>
      <c r="O94" s="4"/>
      <c r="P94" s="5"/>
      <c r="Q94" s="5"/>
    </row>
    <row r="95" spans="1:17" ht="28.8" x14ac:dyDescent="0.55000000000000004">
      <c r="A95" s="281">
        <v>81</v>
      </c>
      <c r="B95" s="279">
        <f>IF(B$11="Include",IFERROR(IF(B$10="Discrete",INDEX(Codification!A$12:A$14,MATCH(Codification!A98,Codification!A$7:A$9,0),1),Codification!A98),0),0)</f>
        <v>0</v>
      </c>
      <c r="C95" s="209">
        <f>IF(C$11="Include",IFERROR(IF(C$10="Discrete",INDEX(Codification!B$12:B$14,MATCH(Codification!B98,Codification!B$7:B$9,0),1),Codification!B98),0),0)</f>
        <v>5.0999999999999997E-2</v>
      </c>
      <c r="D95" s="209">
        <f>IF(D$11="Include",IFERROR(IF(D$10="Discrete",INDEX(Codification!C$12:C$14,MATCH(Codification!C98,Codification!C$7:C$9,0),1),Codification!C98),0),0)</f>
        <v>0.83299999999999996</v>
      </c>
      <c r="E95" s="216">
        <f>IF(E$11="Include",IFERROR(IF(E$10="Discrete",INDEX(Codification!D$12:D$14,MATCH(Codification!D98,Codification!D$7:D$9,0),1),Codification!D98),0),0)</f>
        <v>0.15271428571428575</v>
      </c>
      <c r="F95" s="222">
        <f>Codification!F98</f>
        <v>3.3000000000000002E-2</v>
      </c>
      <c r="G95" s="220">
        <f t="shared" si="6"/>
        <v>1E-4</v>
      </c>
      <c r="H95" s="215">
        <v>0.81</v>
      </c>
      <c r="I95" s="215">
        <f t="shared" si="7"/>
        <v>0.70271661273125596</v>
      </c>
      <c r="J95" s="217">
        <f t="shared" si="8"/>
        <v>0.91728338726874414</v>
      </c>
      <c r="L95" s="3"/>
      <c r="M95" s="3"/>
      <c r="N95" s="3"/>
      <c r="O95" s="4"/>
      <c r="P95" s="5"/>
      <c r="Q95" s="5"/>
    </row>
    <row r="96" spans="1:17" ht="28.8" x14ac:dyDescent="0.55000000000000004">
      <c r="A96" s="281">
        <v>82</v>
      </c>
      <c r="B96" s="279">
        <f>IF(B$11="Include",IFERROR(IF(B$10="Discrete",INDEX(Codification!A$12:A$14,MATCH(Codification!A99,Codification!A$7:A$9,0),1),Codification!A99),0),0)</f>
        <v>1</v>
      </c>
      <c r="C96" s="209">
        <f>IF(C$11="Include",IFERROR(IF(C$10="Discrete",INDEX(Codification!B$12:B$14,MATCH(Codification!B99,Codification!B$7:B$9,0),1),Codification!B99),0),0)</f>
        <v>0.33200000000000002</v>
      </c>
      <c r="D96" s="209">
        <f>IF(D$11="Include",IFERROR(IF(D$10="Discrete",INDEX(Codification!C$12:C$14,MATCH(Codification!C99,Codification!C$7:C$9,0),1),Codification!C99),0),0)</f>
        <v>0.79100000000000004</v>
      </c>
      <c r="E96" s="216">
        <f>IF(E$11="Include",IFERROR(IF(E$10="Discrete",INDEX(Codification!D$12:D$14,MATCH(Codification!D99,Codification!D$7:D$9,0),1),Codification!D99),0),0)</f>
        <v>0.33986764705882339</v>
      </c>
      <c r="F96" s="222">
        <f>Codification!F99</f>
        <v>0.29599999999999999</v>
      </c>
      <c r="G96" s="220">
        <f t="shared" si="6"/>
        <v>0.32824564791582855</v>
      </c>
      <c r="H96" s="215">
        <v>0.82</v>
      </c>
      <c r="I96" s="215">
        <f t="shared" si="7"/>
        <v>0.71271661273125586</v>
      </c>
      <c r="J96" s="217">
        <f t="shared" si="8"/>
        <v>0.92728338726874404</v>
      </c>
      <c r="L96" s="3"/>
      <c r="M96" s="3"/>
      <c r="N96" s="3"/>
      <c r="O96" s="4"/>
      <c r="P96" s="5"/>
      <c r="Q96" s="5"/>
    </row>
    <row r="97" spans="1:17" ht="28.8" x14ac:dyDescent="0.55000000000000004">
      <c r="A97" s="281">
        <v>83</v>
      </c>
      <c r="B97" s="279">
        <f>IF(B$11="Include",IFERROR(IF(B$10="Discrete",INDEX(Codification!A$12:A$14,MATCH(Codification!A100,Codification!A$7:A$9,0),1),Codification!A100),0),0)</f>
        <v>1</v>
      </c>
      <c r="C97" s="209">
        <f>IF(C$11="Include",IFERROR(IF(C$10="Discrete",INDEX(Codification!B$12:B$14,MATCH(Codification!B100,Codification!B$7:B$9,0),1),Codification!B100),0),0)</f>
        <v>0.26600000000000001</v>
      </c>
      <c r="D97" s="209">
        <f>IF(D$11="Include",IFERROR(IF(D$10="Discrete",INDEX(Codification!C$12:C$14,MATCH(Codification!C100,Codification!C$7:C$9,0),1),Codification!C100),0),0)</f>
        <v>0.42799999999999999</v>
      </c>
      <c r="E97" s="216">
        <f>IF(E$11="Include",IFERROR(IF(E$10="Discrete",INDEX(Codification!D$12:D$14,MATCH(Codification!D100,Codification!D$7:D$9,0),1),Codification!D100),0),0)</f>
        <v>0.51645555555555545</v>
      </c>
      <c r="F97" s="222">
        <f>Codification!F100</f>
        <v>0.60099999999999998</v>
      </c>
      <c r="G97" s="220">
        <f t="shared" si="6"/>
        <v>0.54606804264316744</v>
      </c>
      <c r="H97" s="215">
        <v>0.83</v>
      </c>
      <c r="I97" s="215">
        <f t="shared" si="7"/>
        <v>0.72271661273125587</v>
      </c>
      <c r="J97" s="217">
        <f t="shared" si="8"/>
        <v>0.93728338726874405</v>
      </c>
      <c r="L97" s="3"/>
      <c r="M97" s="3"/>
      <c r="N97" s="3"/>
      <c r="O97" s="4"/>
      <c r="P97" s="5"/>
      <c r="Q97" s="5"/>
    </row>
    <row r="98" spans="1:17" ht="28.8" x14ac:dyDescent="0.55000000000000004">
      <c r="A98" s="281">
        <v>84</v>
      </c>
      <c r="B98" s="279">
        <f>IF(B$11="Include",IFERROR(IF(B$10="Discrete",INDEX(Codification!A$12:A$14,MATCH(Codification!A101,Codification!A$7:A$9,0),1),Codification!A101),0),0)</f>
        <v>1</v>
      </c>
      <c r="C98" s="209">
        <f>IF(C$11="Include",IFERROR(IF(C$10="Discrete",INDEX(Codification!B$12:B$14,MATCH(Codification!B101,Codification!B$7:B$9,0),1),Codification!B101),0),0)</f>
        <v>0.26800000000000002</v>
      </c>
      <c r="D98" s="209">
        <f>IF(D$11="Include",IFERROR(IF(D$10="Discrete",INDEX(Codification!C$12:C$14,MATCH(Codification!C101,Codification!C$7:C$9,0),1),Codification!C101),0),0)</f>
        <v>0.17199999999999999</v>
      </c>
      <c r="E98" s="216">
        <f>IF(E$11="Include",IFERROR(IF(E$10="Discrete",INDEX(Codification!D$12:D$14,MATCH(Codification!D101,Codification!D$7:D$9,0),1),Codification!D101),0),0)</f>
        <v>0.51645555555555545</v>
      </c>
      <c r="F98" s="222">
        <f>Codification!F101</f>
        <v>0.77800000000000002</v>
      </c>
      <c r="G98" s="220">
        <f t="shared" si="6"/>
        <v>0.64661555586296782</v>
      </c>
      <c r="H98" s="215">
        <v>0.84</v>
      </c>
      <c r="I98" s="215">
        <f t="shared" si="7"/>
        <v>0.73271661273125588</v>
      </c>
      <c r="J98" s="217">
        <f t="shared" si="8"/>
        <v>0.94728338726874406</v>
      </c>
      <c r="L98" s="3"/>
      <c r="M98" s="3"/>
      <c r="N98" s="3"/>
      <c r="O98" s="4"/>
      <c r="P98" s="5"/>
      <c r="Q98" s="5"/>
    </row>
    <row r="99" spans="1:17" ht="28.8" x14ac:dyDescent="0.55000000000000004">
      <c r="A99" s="281">
        <v>85</v>
      </c>
      <c r="B99" s="279">
        <f>IF(B$11="Include",IFERROR(IF(B$10="Discrete",INDEX(Codification!A$12:A$14,MATCH(Codification!A102,Codification!A$7:A$9,0),1),Codification!A102),0),0)</f>
        <v>1</v>
      </c>
      <c r="C99" s="209">
        <f>IF(C$11="Include",IFERROR(IF(C$10="Discrete",INDEX(Codification!B$12:B$14,MATCH(Codification!B102,Codification!B$7:B$9,0),1),Codification!B102),0),0)</f>
        <v>0.33100000000000002</v>
      </c>
      <c r="D99" s="209">
        <f>IF(D$11="Include",IFERROR(IF(D$10="Discrete",INDEX(Codification!C$12:C$14,MATCH(Codification!C102,Codification!C$7:C$9,0),1),Codification!C102),0),0)</f>
        <v>0.67400000000000004</v>
      </c>
      <c r="E99" s="216">
        <f>IF(E$11="Include",IFERROR(IF(E$10="Discrete",INDEX(Codification!D$12:D$14,MATCH(Codification!D102,Codification!D$7:D$9,0),1),Codification!D102),0),0)</f>
        <v>0.51645555555555545</v>
      </c>
      <c r="F99" s="222">
        <f>Codification!F102</f>
        <v>0.38100000000000001</v>
      </c>
      <c r="G99" s="220">
        <f t="shared" si="6"/>
        <v>0.47344256595050149</v>
      </c>
      <c r="H99" s="215">
        <v>0.85</v>
      </c>
      <c r="I99" s="215">
        <f t="shared" si="7"/>
        <v>0.74271661273125589</v>
      </c>
      <c r="J99" s="217">
        <f t="shared" si="8"/>
        <v>0.95728338726874407</v>
      </c>
      <c r="L99" s="3"/>
      <c r="M99" s="3"/>
      <c r="N99" s="3"/>
      <c r="O99" s="4"/>
      <c r="P99" s="5"/>
      <c r="Q99" s="5"/>
    </row>
    <row r="100" spans="1:17" ht="28.8" x14ac:dyDescent="0.55000000000000004">
      <c r="A100" s="281">
        <v>86</v>
      </c>
      <c r="B100" s="279">
        <f>IF(B$11="Include",IFERROR(IF(B$10="Discrete",INDEX(Codification!A$12:A$14,MATCH(Codification!A103,Codification!A$7:A$9,0),1),Codification!A103),0),0)</f>
        <v>1</v>
      </c>
      <c r="C100" s="209">
        <f>IF(C$11="Include",IFERROR(IF(C$10="Discrete",INDEX(Codification!B$12:B$14,MATCH(Codification!B103,Codification!B$7:B$9,0),1),Codification!B103),0),0)</f>
        <v>0.24399999999999999</v>
      </c>
      <c r="D100" s="209">
        <f>IF(D$11="Include",IFERROR(IF(D$10="Discrete",INDEX(Codification!C$12:C$14,MATCH(Codification!C103,Codification!C$7:C$9,0),1),Codification!C103),0),0)</f>
        <v>5.0000000000000001E-3</v>
      </c>
      <c r="E100" s="216">
        <f>IF(E$11="Include",IFERROR(IF(E$10="Discrete",INDEX(Codification!D$12:D$14,MATCH(Codification!D103,Codification!D$7:D$9,0),1),Codification!D103),0),0)</f>
        <v>0.51645555555555545</v>
      </c>
      <c r="F100" s="222">
        <f>Codification!F103</f>
        <v>0.49399999999999999</v>
      </c>
      <c r="G100" s="220">
        <f t="shared" si="6"/>
        <v>0.70313426797867651</v>
      </c>
      <c r="H100" s="215">
        <v>0.86</v>
      </c>
      <c r="I100" s="215">
        <f t="shared" si="7"/>
        <v>0.7527166127312559</v>
      </c>
      <c r="J100" s="217">
        <f t="shared" si="8"/>
        <v>0.96728338726874408</v>
      </c>
      <c r="L100" s="3"/>
      <c r="M100" s="3"/>
      <c r="N100" s="3"/>
      <c r="O100" s="4"/>
      <c r="P100" s="5"/>
      <c r="Q100" s="5"/>
    </row>
    <row r="101" spans="1:17" ht="28.8" x14ac:dyDescent="0.55000000000000004">
      <c r="A101" s="281">
        <v>87</v>
      </c>
      <c r="B101" s="279">
        <f>IF(B$11="Include",IFERROR(IF(B$10="Discrete",INDEX(Codification!A$12:A$14,MATCH(Codification!A104,Codification!A$7:A$9,0),1),Codification!A104),0),0)</f>
        <v>1</v>
      </c>
      <c r="C101" s="209">
        <f>IF(C$11="Include",IFERROR(IF(C$10="Discrete",INDEX(Codification!B$12:B$14,MATCH(Codification!B104,Codification!B$7:B$9,0),1),Codification!B104),0),0)</f>
        <v>0.17199999999999999</v>
      </c>
      <c r="D101" s="209">
        <f>IF(D$11="Include",IFERROR(IF(D$10="Discrete",INDEX(Codification!C$12:C$14,MATCH(Codification!C104,Codification!C$7:C$9,0),1),Codification!C104),0),0)</f>
        <v>0.30499999999999999</v>
      </c>
      <c r="E101" s="216">
        <f>IF(E$11="Include",IFERROR(IF(E$10="Discrete",INDEX(Codification!D$12:D$14,MATCH(Codification!D104,Codification!D$7:D$9,0),1),Codification!D104),0),0)</f>
        <v>0.33986764705882339</v>
      </c>
      <c r="F101" s="222">
        <f>Codification!F104</f>
        <v>0.47299999999999998</v>
      </c>
      <c r="G101" s="220">
        <f t="shared" si="6"/>
        <v>0.46040052247565932</v>
      </c>
      <c r="H101" s="215">
        <v>0.87</v>
      </c>
      <c r="I101" s="215">
        <f t="shared" si="7"/>
        <v>0.76271661273125591</v>
      </c>
      <c r="J101" s="217">
        <f t="shared" si="8"/>
        <v>0.97728338726874409</v>
      </c>
      <c r="L101" s="3"/>
      <c r="M101" s="3"/>
      <c r="N101" s="3"/>
      <c r="O101" s="4"/>
      <c r="P101" s="5"/>
      <c r="Q101" s="5"/>
    </row>
    <row r="102" spans="1:17" ht="28.8" x14ac:dyDescent="0.55000000000000004">
      <c r="A102" s="281">
        <v>88</v>
      </c>
      <c r="B102" s="279">
        <f>IF(B$11="Include",IFERROR(IF(B$10="Discrete",INDEX(Codification!A$12:A$14,MATCH(Codification!A105,Codification!A$7:A$9,0),1),Codification!A105),0),0)</f>
        <v>0</v>
      </c>
      <c r="C102" s="209">
        <f>IF(C$11="Include",IFERROR(IF(C$10="Discrete",INDEX(Codification!B$12:B$14,MATCH(Codification!B105,Codification!B$7:B$9,0),1),Codification!B105),0),0)</f>
        <v>0.182</v>
      </c>
      <c r="D102" s="209">
        <f>IF(D$11="Include",IFERROR(IF(D$10="Discrete",INDEX(Codification!C$12:C$14,MATCH(Codification!C105,Codification!C$7:C$9,0),1),Codification!C105),0),0)</f>
        <v>0.39300000000000002</v>
      </c>
      <c r="E102" s="216">
        <f>IF(E$11="Include",IFERROR(IF(E$10="Discrete",INDEX(Codification!D$12:D$14,MATCH(Codification!D105,Codification!D$7:D$9,0),1),Codification!D105),0),0)</f>
        <v>0.33986764705882339</v>
      </c>
      <c r="F102" s="222">
        <f>Codification!F105</f>
        <v>0.40100000000000002</v>
      </c>
      <c r="G102" s="220">
        <f t="shared" si="6"/>
        <v>0.28907136699721858</v>
      </c>
      <c r="H102" s="215">
        <v>0.88</v>
      </c>
      <c r="I102" s="215">
        <f t="shared" si="7"/>
        <v>0.77271661273125591</v>
      </c>
      <c r="J102" s="217">
        <f t="shared" si="8"/>
        <v>0.98728338726874409</v>
      </c>
      <c r="L102" s="3"/>
      <c r="M102" s="3"/>
      <c r="N102" s="3"/>
      <c r="O102" s="4"/>
      <c r="P102" s="5"/>
      <c r="Q102" s="5"/>
    </row>
    <row r="103" spans="1:17" ht="28.8" x14ac:dyDescent="0.55000000000000004">
      <c r="A103" s="281">
        <v>89</v>
      </c>
      <c r="B103" s="279">
        <f>IF(B$11="Include",IFERROR(IF(B$10="Discrete",INDEX(Codification!A$12:A$14,MATCH(Codification!A106,Codification!A$7:A$9,0),1),Codification!A106),0),0)</f>
        <v>1</v>
      </c>
      <c r="C103" s="209">
        <f>IF(C$11="Include",IFERROR(IF(C$10="Discrete",INDEX(Codification!B$12:B$14,MATCH(Codification!B106,Codification!B$7:B$9,0),1),Codification!B106),0),0)</f>
        <v>0.29199999999999998</v>
      </c>
      <c r="D103" s="209">
        <f>IF(D$11="Include",IFERROR(IF(D$10="Discrete",INDEX(Codification!C$12:C$14,MATCH(Codification!C106,Codification!C$7:C$9,0),1),Codification!C106),0),0)</f>
        <v>0.48399999999999999</v>
      </c>
      <c r="E103" s="216">
        <f>IF(E$11="Include",IFERROR(IF(E$10="Discrete",INDEX(Codification!D$12:D$14,MATCH(Codification!D106,Codification!D$7:D$9,0),1),Codification!D106),0),0)</f>
        <v>0.15271428571428575</v>
      </c>
      <c r="F103" s="222">
        <f>Codification!F106</f>
        <v>0.35899999999999999</v>
      </c>
      <c r="G103" s="220">
        <f t="shared" si="6"/>
        <v>0.32771367810380836</v>
      </c>
      <c r="H103" s="215">
        <v>0.89</v>
      </c>
      <c r="I103" s="215">
        <f t="shared" si="7"/>
        <v>0.78271661273125592</v>
      </c>
      <c r="J103" s="217">
        <f t="shared" si="8"/>
        <v>0.9972833872687441</v>
      </c>
      <c r="L103" s="3"/>
      <c r="M103" s="3"/>
      <c r="N103" s="3"/>
      <c r="O103" s="4"/>
      <c r="P103" s="5"/>
      <c r="Q103" s="5"/>
    </row>
    <row r="104" spans="1:17" ht="28.8" x14ac:dyDescent="0.55000000000000004">
      <c r="A104" s="281">
        <v>90</v>
      </c>
      <c r="B104" s="279">
        <f>IF(B$11="Include",IFERROR(IF(B$10="Discrete",INDEX(Codification!A$12:A$14,MATCH(Codification!A107,Codification!A$7:A$9,0),1),Codification!A107),0),0)</f>
        <v>0</v>
      </c>
      <c r="C104" s="209">
        <f>IF(C$11="Include",IFERROR(IF(C$10="Discrete",INDEX(Codification!B$12:B$14,MATCH(Codification!B107,Codification!B$7:B$9,0),1),Codification!B107),0),0)</f>
        <v>0.34399999999999997</v>
      </c>
      <c r="D104" s="209">
        <f>IF(D$11="Include",IFERROR(IF(D$10="Discrete",INDEX(Codification!C$12:C$14,MATCH(Codification!C107,Codification!C$7:C$9,0),1),Codification!C107),0),0)</f>
        <v>0.91</v>
      </c>
      <c r="E104" s="216">
        <f>IF(E$11="Include",IFERROR(IF(E$10="Discrete",INDEX(Codification!D$12:D$14,MATCH(Codification!D107,Codification!D$7:D$9,0),1),Codification!D107),0),0)</f>
        <v>0.33986764705882339</v>
      </c>
      <c r="F104" s="222">
        <f>Codification!F107</f>
        <v>0.15</v>
      </c>
      <c r="G104" s="220">
        <f t="shared" si="6"/>
        <v>0.14554473862841361</v>
      </c>
      <c r="H104" s="215">
        <v>0.9</v>
      </c>
      <c r="I104" s="215">
        <f t="shared" si="7"/>
        <v>0.79271661273125593</v>
      </c>
      <c r="J104" s="217">
        <f t="shared" si="8"/>
        <v>1.0072833872687441</v>
      </c>
      <c r="L104" s="3"/>
      <c r="M104" s="3"/>
      <c r="N104" s="3"/>
      <c r="O104" s="4"/>
      <c r="P104" s="5"/>
      <c r="Q104" s="5"/>
    </row>
    <row r="105" spans="1:17" ht="28.8" x14ac:dyDescent="0.55000000000000004">
      <c r="A105" s="281">
        <v>91</v>
      </c>
      <c r="B105" s="279">
        <f>IF(B$11="Include",IFERROR(IF(B$10="Discrete",INDEX(Codification!A$12:A$14,MATCH(Codification!A108,Codification!A$7:A$9,0),1),Codification!A108),0),0)</f>
        <v>1</v>
      </c>
      <c r="C105" s="209">
        <f>IF(C$11="Include",IFERROR(IF(C$10="Discrete",INDEX(Codification!B$12:B$14,MATCH(Codification!B108,Codification!B$7:B$9,0),1),Codification!B108),0),0)</f>
        <v>5.1999999999999998E-2</v>
      </c>
      <c r="D105" s="209">
        <f>IF(D$11="Include",IFERROR(IF(D$10="Discrete",INDEX(Codification!C$12:C$14,MATCH(Codification!C108,Codification!C$7:C$9,0),1),Codification!C108),0),0)</f>
        <v>0.24299999999999999</v>
      </c>
      <c r="E105" s="216">
        <f>IF(E$11="Include",IFERROR(IF(E$10="Discrete",INDEX(Codification!D$12:D$14,MATCH(Codification!D108,Codification!D$7:D$9,0),1),Codification!D108),0),0)</f>
        <v>0.51645555555555545</v>
      </c>
      <c r="F105" s="222">
        <f>Codification!F108</f>
        <v>0.49099999999999999</v>
      </c>
      <c r="G105" s="220">
        <f t="shared" si="6"/>
        <v>0.54148282795908076</v>
      </c>
      <c r="H105" s="215">
        <v>0.91</v>
      </c>
      <c r="I105" s="215">
        <f t="shared" si="7"/>
        <v>0.80271661273125594</v>
      </c>
      <c r="J105" s="217">
        <f t="shared" si="8"/>
        <v>1.0172833872687441</v>
      </c>
      <c r="L105" s="3"/>
      <c r="M105" s="3"/>
      <c r="N105" s="3"/>
      <c r="O105" s="4"/>
      <c r="P105" s="5"/>
      <c r="Q105" s="5"/>
    </row>
    <row r="106" spans="1:17" ht="28.8" x14ac:dyDescent="0.55000000000000004">
      <c r="A106" s="281">
        <v>92</v>
      </c>
      <c r="B106" s="279">
        <f>IF(B$11="Include",IFERROR(IF(B$10="Discrete",INDEX(Codification!A$12:A$14,MATCH(Codification!A109,Codification!A$7:A$9,0),1),Codification!A109),0),0)</f>
        <v>1</v>
      </c>
      <c r="C106" s="209">
        <f>IF(C$11="Include",IFERROR(IF(C$10="Discrete",INDEX(Codification!B$12:B$14,MATCH(Codification!B109,Codification!B$7:B$9,0),1),Codification!B109),0),0)</f>
        <v>0.11899999999999999</v>
      </c>
      <c r="D106" s="209">
        <f>IF(D$11="Include",IFERROR(IF(D$10="Discrete",INDEX(Codification!C$12:C$14,MATCH(Codification!C109,Codification!C$7:C$9,0),1),Codification!C109),0),0)</f>
        <v>0.247</v>
      </c>
      <c r="E106" s="216">
        <f>IF(E$11="Include",IFERROR(IF(E$10="Discrete",INDEX(Codification!D$12:D$14,MATCH(Codification!D109,Codification!D$7:D$9,0),1),Codification!D109),0),0)</f>
        <v>0.33986764705882339</v>
      </c>
      <c r="F106" s="222">
        <f>Codification!F109</f>
        <v>0.52800000000000002</v>
      </c>
      <c r="G106" s="220">
        <f t="shared" si="6"/>
        <v>0.46401555110870452</v>
      </c>
      <c r="H106" s="215">
        <v>0.92</v>
      </c>
      <c r="I106" s="215">
        <f t="shared" si="7"/>
        <v>0.81271661273125595</v>
      </c>
      <c r="J106" s="217">
        <f t="shared" si="8"/>
        <v>1.0272833872687441</v>
      </c>
      <c r="L106" s="3"/>
      <c r="M106" s="3"/>
      <c r="N106" s="3"/>
      <c r="O106" s="4"/>
      <c r="P106" s="5"/>
      <c r="Q106" s="5"/>
    </row>
    <row r="107" spans="1:17" ht="28.8" x14ac:dyDescent="0.55000000000000004">
      <c r="A107" s="281">
        <v>93</v>
      </c>
      <c r="B107" s="279">
        <f>IF(B$11="Include",IFERROR(IF(B$10="Discrete",INDEX(Codification!A$12:A$14,MATCH(Codification!A110,Codification!A$7:A$9,0),1),Codification!A110),0),0)</f>
        <v>0</v>
      </c>
      <c r="C107" s="209">
        <f>IF(C$11="Include",IFERROR(IF(C$10="Discrete",INDEX(Codification!B$12:B$14,MATCH(Codification!B110,Codification!B$7:B$9,0),1),Codification!B110),0),0)</f>
        <v>9.2999999999999999E-2</v>
      </c>
      <c r="D107" s="209">
        <f>IF(D$11="Include",IFERROR(IF(D$10="Discrete",INDEX(Codification!C$12:C$14,MATCH(Codification!C110,Codification!C$7:C$9,0),1),Codification!C110),0),0)</f>
        <v>0.65100000000000002</v>
      </c>
      <c r="E107" s="216">
        <f>IF(E$11="Include",IFERROR(IF(E$10="Discrete",INDEX(Codification!D$12:D$14,MATCH(Codification!D110,Codification!D$7:D$9,0),1),Codification!D110),0),0)</f>
        <v>0.33986764705882339</v>
      </c>
      <c r="F107" s="222">
        <f>Codification!F110</f>
        <v>0.111</v>
      </c>
      <c r="G107" s="220">
        <f t="shared" si="6"/>
        <v>0.15655064926793555</v>
      </c>
      <c r="H107" s="215">
        <v>0.93</v>
      </c>
      <c r="I107" s="215">
        <f t="shared" si="7"/>
        <v>0.82271661273125596</v>
      </c>
      <c r="J107" s="217">
        <f t="shared" si="8"/>
        <v>1.0372833872687441</v>
      </c>
      <c r="L107" s="3"/>
      <c r="M107" s="3"/>
      <c r="N107" s="3"/>
      <c r="O107" s="4"/>
      <c r="P107" s="5"/>
      <c r="Q107" s="5"/>
    </row>
    <row r="108" spans="1:17" ht="28.8" x14ac:dyDescent="0.55000000000000004">
      <c r="A108" s="281">
        <v>94</v>
      </c>
      <c r="B108" s="279">
        <f>IF(B$11="Include",IFERROR(IF(B$10="Discrete",INDEX(Codification!A$12:A$14,MATCH(Codification!A111,Codification!A$7:A$9,0),1),Codification!A111),0),0)</f>
        <v>1</v>
      </c>
      <c r="C108" s="209">
        <f>IF(C$11="Include",IFERROR(IF(C$10="Discrete",INDEX(Codification!B$12:B$14,MATCH(Codification!B111,Codification!B$7:B$9,0),1),Codification!B111),0),0)</f>
        <v>5.5E-2</v>
      </c>
      <c r="D108" s="209">
        <f>IF(D$11="Include",IFERROR(IF(D$10="Discrete",INDEX(Codification!C$12:C$14,MATCH(Codification!C111,Codification!C$7:C$9,0),1),Codification!C111),0),0)</f>
        <v>0.23599999999999999</v>
      </c>
      <c r="E108" s="216">
        <f>IF(E$11="Include",IFERROR(IF(E$10="Discrete",INDEX(Codification!D$12:D$14,MATCH(Codification!D111,Codification!D$7:D$9,0),1),Codification!D111),0),0)</f>
        <v>0.33986764705882339</v>
      </c>
      <c r="F108" s="222">
        <f>Codification!F111</f>
        <v>0.46100000000000002</v>
      </c>
      <c r="G108" s="220">
        <f t="shared" si="6"/>
        <v>0.4453583595630296</v>
      </c>
      <c r="H108" s="215">
        <v>0.94</v>
      </c>
      <c r="I108" s="215">
        <f t="shared" si="7"/>
        <v>0.83271661273125586</v>
      </c>
      <c r="J108" s="217">
        <f t="shared" si="8"/>
        <v>1.0472833872687439</v>
      </c>
      <c r="L108" s="3"/>
      <c r="M108" s="3"/>
      <c r="N108" s="3"/>
      <c r="O108" s="4"/>
      <c r="P108" s="5"/>
      <c r="Q108" s="5"/>
    </row>
    <row r="109" spans="1:17" ht="28.8" x14ac:dyDescent="0.55000000000000004">
      <c r="A109" s="281">
        <v>95</v>
      </c>
      <c r="B109" s="279">
        <f>IF(B$11="Include",IFERROR(IF(B$10="Discrete",INDEX(Codification!A$12:A$14,MATCH(Codification!A112,Codification!A$7:A$9,0),1),Codification!A112),0),0)</f>
        <v>1</v>
      </c>
      <c r="C109" s="209">
        <f>IF(C$11="Include",IFERROR(IF(C$10="Discrete",INDEX(Codification!B$12:B$14,MATCH(Codification!B112,Codification!B$7:B$9,0),1),Codification!B112),0),0)</f>
        <v>7.9000000000000001E-2</v>
      </c>
      <c r="D109" s="209">
        <f>IF(D$11="Include",IFERROR(IF(D$10="Discrete",INDEX(Codification!C$12:C$14,MATCH(Codification!C112,Codification!C$7:C$9,0),1),Codification!C112),0),0)</f>
        <v>0.55400000000000005</v>
      </c>
      <c r="E109" s="216">
        <f>IF(E$11="Include",IFERROR(IF(E$10="Discrete",INDEX(Codification!D$12:D$14,MATCH(Codification!D112,Codification!D$7:D$9,0),1),Codification!D112),0),0)</f>
        <v>0.33986764705882339</v>
      </c>
      <c r="F109" s="222">
        <f>Codification!F112</f>
        <v>0.33</v>
      </c>
      <c r="G109" s="220">
        <f t="shared" si="6"/>
        <v>0.32995529441127569</v>
      </c>
      <c r="H109" s="215">
        <v>0.95</v>
      </c>
      <c r="I109" s="215">
        <f t="shared" si="7"/>
        <v>0.84271661273125587</v>
      </c>
      <c r="J109" s="217">
        <f t="shared" si="8"/>
        <v>1.0572833872687439</v>
      </c>
      <c r="L109" s="3"/>
      <c r="M109" s="3"/>
      <c r="N109" s="3"/>
      <c r="O109" s="4"/>
      <c r="P109" s="5"/>
      <c r="Q109" s="5"/>
    </row>
    <row r="110" spans="1:17" ht="28.8" x14ac:dyDescent="0.55000000000000004">
      <c r="A110" s="281">
        <v>96</v>
      </c>
      <c r="B110" s="279">
        <f>IF(B$11="Include",IFERROR(IF(B$10="Discrete",INDEX(Codification!A$12:A$14,MATCH(Codification!A113,Codification!A$7:A$9,0),1),Codification!A113),0),0)</f>
        <v>0</v>
      </c>
      <c r="C110" s="209">
        <f>IF(C$11="Include",IFERROR(IF(C$10="Discrete",INDEX(Codification!B$12:B$14,MATCH(Codification!B113,Codification!B$7:B$9,0),1),Codification!B113),0),0)</f>
        <v>0.27500000000000002</v>
      </c>
      <c r="D110" s="209">
        <f>IF(D$11="Include",IFERROR(IF(D$10="Discrete",INDEX(Codification!C$12:C$14,MATCH(Codification!C113,Codification!C$7:C$9,0),1),Codification!C113),0),0)</f>
        <v>0.48</v>
      </c>
      <c r="E110" s="216">
        <f>IF(E$11="Include",IFERROR(IF(E$10="Discrete",INDEX(Codification!D$12:D$14,MATCH(Codification!D113,Codification!D$7:D$9,0),1),Codification!D113),0),0)</f>
        <v>0.33986764705882339</v>
      </c>
      <c r="F110" s="222">
        <f>Codification!F113</f>
        <v>0.33700000000000002</v>
      </c>
      <c r="G110" s="220">
        <f t="shared" si="6"/>
        <v>0.28848916049132944</v>
      </c>
      <c r="H110" s="215">
        <v>0.96</v>
      </c>
      <c r="I110" s="215">
        <f t="shared" si="7"/>
        <v>0.85271661273125587</v>
      </c>
      <c r="J110" s="217">
        <f t="shared" si="8"/>
        <v>1.0672833872687439</v>
      </c>
      <c r="L110" s="3"/>
      <c r="M110" s="3"/>
      <c r="N110" s="3"/>
      <c r="O110" s="4"/>
      <c r="P110" s="5"/>
      <c r="Q110" s="5"/>
    </row>
    <row r="111" spans="1:17" ht="28.8" x14ac:dyDescent="0.55000000000000004">
      <c r="A111" s="281">
        <v>97</v>
      </c>
      <c r="B111" s="279">
        <f>IF(B$11="Include",IFERROR(IF(B$10="Discrete",INDEX(Codification!A$12:A$14,MATCH(Codification!A114,Codification!A$7:A$9,0),1),Codification!A114),0),0)</f>
        <v>0</v>
      </c>
      <c r="C111" s="209">
        <f>IF(C$11="Include",IFERROR(IF(C$10="Discrete",INDEX(Codification!B$12:B$14,MATCH(Codification!B114,Codification!B$7:B$9,0),1),Codification!B114),0),0)</f>
        <v>0.11899999999999999</v>
      </c>
      <c r="D111" s="209">
        <f>IF(D$11="Include",IFERROR(IF(D$10="Discrete",INDEX(Codification!C$12:C$14,MATCH(Codification!C114,Codification!C$7:C$9,0),1),Codification!C114),0),0)</f>
        <v>0.622</v>
      </c>
      <c r="E111" s="216">
        <f>IF(E$11="Include",IFERROR(IF(E$10="Discrete",INDEX(Codification!D$12:D$14,MATCH(Codification!D114,Codification!D$7:D$9,0),1),Codification!D114),0),0)</f>
        <v>0.33986764705882339</v>
      </c>
      <c r="F111" s="222">
        <f>Codification!F114</f>
        <v>0.34200000000000003</v>
      </c>
      <c r="G111" s="220">
        <f t="shared" ref="G111:G142" si="9">MAX(SUMPRODUCT(B111:E111, B$12:E$12)+$Q$9,0.0001)</f>
        <v>0.17718169419876423</v>
      </c>
      <c r="H111" s="215">
        <v>0.97</v>
      </c>
      <c r="I111" s="215">
        <f t="shared" ref="I111:I114" si="10">H111-1.645*$J$13</f>
        <v>0.86271661273125588</v>
      </c>
      <c r="J111" s="217">
        <f t="shared" si="8"/>
        <v>1.077283387268744</v>
      </c>
      <c r="L111" s="3"/>
      <c r="M111" s="3"/>
      <c r="N111" s="3"/>
      <c r="O111" s="4"/>
      <c r="P111" s="5"/>
      <c r="Q111" s="5"/>
    </row>
    <row r="112" spans="1:17" ht="28.8" x14ac:dyDescent="0.55000000000000004">
      <c r="A112" s="281">
        <v>98</v>
      </c>
      <c r="B112" s="279">
        <f>IF(B$11="Include",IFERROR(IF(B$10="Discrete",INDEX(Codification!A$12:A$14,MATCH(Codification!A115,Codification!A$7:A$9,0),1),Codification!A115),0),0)</f>
        <v>1</v>
      </c>
      <c r="C112" s="209">
        <f>IF(C$11="Include",IFERROR(IF(C$10="Discrete",INDEX(Codification!B$12:B$14,MATCH(Codification!B115,Codification!B$7:B$9,0),1),Codification!B115),0),0)</f>
        <v>0.14699999999999999</v>
      </c>
      <c r="D112" s="209">
        <f>IF(D$11="Include",IFERROR(IF(D$10="Discrete",INDEX(Codification!C$12:C$14,MATCH(Codification!C115,Codification!C$7:C$9,0),1),Codification!C115),0),0)</f>
        <v>0.40899999999999997</v>
      </c>
      <c r="E112" s="216">
        <f>IF(E$11="Include",IFERROR(IF(E$10="Discrete",INDEX(Codification!D$12:D$14,MATCH(Codification!D115,Codification!D$7:D$9,0),1),Codification!D115),0),0)</f>
        <v>0.33986764705882339</v>
      </c>
      <c r="F112" s="222">
        <f>Codification!F115</f>
        <v>0.42799999999999999</v>
      </c>
      <c r="G112" s="220">
        <f t="shared" si="9"/>
        <v>0.41088082576852436</v>
      </c>
      <c r="H112" s="215">
        <v>0.98</v>
      </c>
      <c r="I112" s="215">
        <f t="shared" si="10"/>
        <v>0.87271661273125589</v>
      </c>
      <c r="J112" s="217">
        <f t="shared" si="8"/>
        <v>1.087283387268744</v>
      </c>
      <c r="L112" s="3"/>
      <c r="M112" s="3"/>
      <c r="N112" s="3"/>
      <c r="O112" s="4"/>
      <c r="P112" s="5"/>
      <c r="Q112" s="5"/>
    </row>
    <row r="113" spans="1:17" ht="28.8" x14ac:dyDescent="0.55000000000000004">
      <c r="A113" s="281">
        <v>99</v>
      </c>
      <c r="B113" s="279">
        <f>IF(B$11="Include",IFERROR(IF(B$10="Discrete",INDEX(Codification!A$12:A$14,MATCH(Codification!A116,Codification!A$7:A$9,0),1),Codification!A116),0),0)</f>
        <v>1</v>
      </c>
      <c r="C113" s="209">
        <f>IF(C$11="Include",IFERROR(IF(C$10="Discrete",INDEX(Codification!B$12:B$14,MATCH(Codification!B116,Codification!B$7:B$9,0),1),Codification!B116),0),0)</f>
        <v>0.55000000000000004</v>
      </c>
      <c r="D113" s="209">
        <f>IF(D$11="Include",IFERROR(IF(D$10="Discrete",INDEX(Codification!C$12:C$14,MATCH(Codification!C116,Codification!C$7:C$9,0),1),Codification!C116),0),0)</f>
        <v>0.34200000000000003</v>
      </c>
      <c r="E113" s="216">
        <f>IF(E$11="Include",IFERROR(IF(E$10="Discrete",INDEX(Codification!D$12:D$14,MATCH(Codification!D116,Codification!D$7:D$9,0),1),Codification!D116),0),0)</f>
        <v>0.51645555555555545</v>
      </c>
      <c r="F113" s="222">
        <f>Codification!F116</f>
        <v>0.66600000000000004</v>
      </c>
      <c r="G113" s="220">
        <f t="shared" si="9"/>
        <v>0.6814311635289001</v>
      </c>
      <c r="H113" s="215">
        <v>0.99</v>
      </c>
      <c r="I113" s="215">
        <f t="shared" si="10"/>
        <v>0.8827166127312559</v>
      </c>
      <c r="J113" s="217">
        <f t="shared" si="8"/>
        <v>1.097283387268744</v>
      </c>
      <c r="L113" s="3"/>
      <c r="M113" s="3"/>
      <c r="N113" s="3"/>
      <c r="O113" s="4"/>
      <c r="P113" s="5"/>
      <c r="Q113" s="5"/>
    </row>
    <row r="114" spans="1:17" ht="28.8" x14ac:dyDescent="0.55000000000000004">
      <c r="A114" s="281">
        <v>100</v>
      </c>
      <c r="B114" s="279">
        <f>IF(B$11="Include",IFERROR(IF(B$10="Discrete",INDEX(Codification!A$12:A$14,MATCH(Codification!A117,Codification!A$7:A$9,0),1),Codification!A117),0),0)</f>
        <v>1</v>
      </c>
      <c r="C114" s="209">
        <f>IF(C$11="Include",IFERROR(IF(C$10="Discrete",INDEX(Codification!B$12:B$14,MATCH(Codification!B117,Codification!B$7:B$9,0),1),Codification!B117),0),0)</f>
        <v>0.16200000000000001</v>
      </c>
      <c r="D114" s="209">
        <f>IF(D$11="Include",IFERROR(IF(D$10="Discrete",INDEX(Codification!C$12:C$14,MATCH(Codification!C117,Codification!C$7:C$9,0),1),Codification!C117),0),0)</f>
        <v>0.27300000000000002</v>
      </c>
      <c r="E114" s="216">
        <f>IF(E$11="Include",IFERROR(IF(E$10="Discrete",INDEX(Codification!D$12:D$14,MATCH(Codification!D117,Codification!D$7:D$9,0),1),Codification!D117),0),0)</f>
        <v>0.51645555555555545</v>
      </c>
      <c r="F114" s="222">
        <f>Codification!F117</f>
        <v>0.59399999999999997</v>
      </c>
      <c r="G114" s="220">
        <f t="shared" si="9"/>
        <v>0.56922372830242385</v>
      </c>
      <c r="H114" s="215">
        <v>1</v>
      </c>
      <c r="I114" s="215">
        <f t="shared" si="10"/>
        <v>0.89271661273125591</v>
      </c>
      <c r="J114" s="217">
        <f t="shared" si="8"/>
        <v>1.107283387268744</v>
      </c>
      <c r="L114" s="3"/>
      <c r="M114" s="3"/>
      <c r="N114" s="3"/>
      <c r="O114" s="4"/>
      <c r="P114" s="5"/>
      <c r="Q114" s="5"/>
    </row>
    <row r="115" spans="1:17" ht="15.6" x14ac:dyDescent="0.3">
      <c r="A115" s="281">
        <v>101</v>
      </c>
      <c r="B115" s="279">
        <f>IF(B$11="Include",IFERROR(IF(B$10="Discrete",INDEX(Codification!A$12:A$14,MATCH(Codification!A118,Codification!A$7:A$9,0),1),Codification!A118),0),0)</f>
        <v>1</v>
      </c>
      <c r="C115" s="209">
        <f>IF(C$11="Include",IFERROR(IF(C$10="Discrete",INDEX(Codification!B$12:B$14,MATCH(Codification!B118,Codification!B$7:B$9,0),1),Codification!B118),0),0)</f>
        <v>0.224</v>
      </c>
      <c r="D115" s="209">
        <f>IF(D$11="Include",IFERROR(IF(D$10="Discrete",INDEX(Codification!C$12:C$14,MATCH(Codification!C118,Codification!C$7:C$9,0),1),Codification!C118),0),0)</f>
        <v>0.59499999999999997</v>
      </c>
      <c r="E115" s="216">
        <f>IF(E$11="Include",IFERROR(IF(E$10="Discrete",INDEX(Codification!D$12:D$14,MATCH(Codification!D118,Codification!D$7:D$9,0),1),Codification!D118),0),0)</f>
        <v>0.51645555555555545</v>
      </c>
      <c r="F115" s="222">
        <f>Codification!F118</f>
        <v>0.33600000000000002</v>
      </c>
      <c r="G115" s="220">
        <f t="shared" si="9"/>
        <v>0.46588546346947401</v>
      </c>
      <c r="H115" s="215"/>
      <c r="I115" s="215"/>
      <c r="J115" s="217"/>
      <c r="L115" s="3"/>
      <c r="M115" s="3"/>
      <c r="N115" s="3"/>
    </row>
    <row r="116" spans="1:17" ht="15.6" x14ac:dyDescent="0.3">
      <c r="A116" s="281">
        <v>102</v>
      </c>
      <c r="B116" s="279">
        <f>IF(B$11="Include",IFERROR(IF(B$10="Discrete",INDEX(Codification!A$12:A$14,MATCH(Codification!A119,Codification!A$7:A$9,0),1),Codification!A119),0),0)</f>
        <v>0</v>
      </c>
      <c r="C116" s="209">
        <f>IF(C$11="Include",IFERROR(IF(C$10="Discrete",INDEX(Codification!B$12:B$14,MATCH(Codification!B119,Codification!B$7:B$9,0),1),Codification!B119),0),0)</f>
        <v>0.126</v>
      </c>
      <c r="D116" s="209">
        <f>IF(D$11="Include",IFERROR(IF(D$10="Discrete",INDEX(Codification!C$12:C$14,MATCH(Codification!C119,Codification!C$7:C$9,0),1),Codification!C119),0),0)</f>
        <v>0.47899999999999998</v>
      </c>
      <c r="E116" s="216">
        <f>IF(E$11="Include",IFERROR(IF(E$10="Discrete",INDEX(Codification!D$12:D$14,MATCH(Codification!D119,Codification!D$7:D$9,0),1),Codification!D119),0),0)</f>
        <v>0.33986764705882339</v>
      </c>
      <c r="F116" s="222">
        <f>Codification!F119</f>
        <v>0.17299999999999999</v>
      </c>
      <c r="G116" s="220">
        <f t="shared" si="9"/>
        <v>0.23545615049361515</v>
      </c>
      <c r="H116" s="215"/>
      <c r="I116" s="215"/>
      <c r="J116" s="217"/>
      <c r="L116" s="3"/>
      <c r="M116" s="3"/>
      <c r="N116" s="3"/>
    </row>
    <row r="117" spans="1:17" ht="15.6" x14ac:dyDescent="0.3">
      <c r="A117" s="281">
        <v>103</v>
      </c>
      <c r="B117" s="279">
        <f>IF(B$11="Include",IFERROR(IF(B$10="Discrete",INDEX(Codification!A$12:A$14,MATCH(Codification!A120,Codification!A$7:A$9,0),1),Codification!A120),0),0)</f>
        <v>1</v>
      </c>
      <c r="C117" s="209">
        <f>IF(C$11="Include",IFERROR(IF(C$10="Discrete",INDEX(Codification!B$12:B$14,MATCH(Codification!B120,Codification!B$7:B$9,0),1),Codification!B120),0),0)</f>
        <v>4.9000000000000002E-2</v>
      </c>
      <c r="D117" s="209">
        <f>IF(D$11="Include",IFERROR(IF(D$10="Discrete",INDEX(Codification!C$12:C$14,MATCH(Codification!C120,Codification!C$7:C$9,0),1),Codification!C120),0),0)</f>
        <v>0.45</v>
      </c>
      <c r="E117" s="216">
        <f>IF(E$11="Include",IFERROR(IF(E$10="Discrete",INDEX(Codification!D$12:D$14,MATCH(Codification!D120,Codification!D$7:D$9,0),1),Codification!D120),0),0)</f>
        <v>0.51645555555555545</v>
      </c>
      <c r="F117" s="222">
        <f>Codification!F120</f>
        <v>0.40300000000000002</v>
      </c>
      <c r="G117" s="220">
        <f t="shared" si="9"/>
        <v>0.45968493884050599</v>
      </c>
      <c r="H117" s="215"/>
      <c r="I117" s="215"/>
      <c r="J117" s="217"/>
      <c r="L117" s="3"/>
      <c r="M117" s="3"/>
      <c r="N117" s="3"/>
    </row>
    <row r="118" spans="1:17" ht="15.6" x14ac:dyDescent="0.3">
      <c r="A118" s="281">
        <v>104</v>
      </c>
      <c r="B118" s="279">
        <f>IF(B$11="Include",IFERROR(IF(B$10="Discrete",INDEX(Codification!A$12:A$14,MATCH(Codification!A121,Codification!A$7:A$9,0),1),Codification!A121),0),0)</f>
        <v>0</v>
      </c>
      <c r="C118" s="209">
        <f>IF(C$11="Include",IFERROR(IF(C$10="Discrete",INDEX(Codification!B$12:B$14,MATCH(Codification!B121,Codification!B$7:B$9,0),1),Codification!B121),0),0)</f>
        <v>5.7000000000000002E-2</v>
      </c>
      <c r="D118" s="209">
        <f>IF(D$11="Include",IFERROR(IF(D$10="Discrete",INDEX(Codification!C$12:C$14,MATCH(Codification!C121,Codification!C$7:C$9,0),1),Codification!C121),0),0)</f>
        <v>0.17599999999999999</v>
      </c>
      <c r="E118" s="216">
        <f>IF(E$11="Include",IFERROR(IF(E$10="Discrete",INDEX(Codification!D$12:D$14,MATCH(Codification!D121,Codification!D$7:D$9,0),1),Codification!D121),0),0)</f>
        <v>0.33986764705882339</v>
      </c>
      <c r="F118" s="222">
        <f>Codification!F121</f>
        <v>0.254</v>
      </c>
      <c r="G118" s="220">
        <f t="shared" si="9"/>
        <v>0.32887532178979095</v>
      </c>
      <c r="H118" s="215"/>
      <c r="I118" s="215"/>
      <c r="J118" s="217"/>
      <c r="L118" s="3"/>
      <c r="M118" s="3"/>
      <c r="N118" s="3"/>
    </row>
    <row r="119" spans="1:17" ht="15.6" x14ac:dyDescent="0.3">
      <c r="A119" s="281">
        <v>105</v>
      </c>
      <c r="B119" s="279">
        <f>IF(B$11="Include",IFERROR(IF(B$10="Discrete",INDEX(Codification!A$12:A$14,MATCH(Codification!A122,Codification!A$7:A$9,0),1),Codification!A122),0),0)</f>
        <v>0</v>
      </c>
      <c r="C119" s="209">
        <f>IF(C$11="Include",IFERROR(IF(C$10="Discrete",INDEX(Codification!B$12:B$14,MATCH(Codification!B122,Codification!B$7:B$9,0),1),Codification!B122),0),0)</f>
        <v>0.10299999999999999</v>
      </c>
      <c r="D119" s="209">
        <f>IF(D$11="Include",IFERROR(IF(D$10="Discrete",INDEX(Codification!C$12:C$14,MATCH(Codification!C122,Codification!C$7:C$9,0),1),Codification!C122),0),0)</f>
        <v>0.54200000000000004</v>
      </c>
      <c r="E119" s="216">
        <f>IF(E$11="Include",IFERROR(IF(E$10="Discrete",INDEX(Codification!D$12:D$14,MATCH(Codification!D122,Codification!D$7:D$9,0),1),Codification!D122),0),0)</f>
        <v>0.15271428571428575</v>
      </c>
      <c r="F119" s="222">
        <f>Codification!F122</f>
        <v>0.109</v>
      </c>
      <c r="G119" s="220">
        <f t="shared" si="9"/>
        <v>9.6733256097772349E-2</v>
      </c>
      <c r="H119" s="215"/>
      <c r="I119" s="215"/>
      <c r="J119" s="217"/>
      <c r="L119" s="3"/>
      <c r="M119" s="3"/>
      <c r="N119" s="3"/>
    </row>
    <row r="120" spans="1:17" ht="15.6" x14ac:dyDescent="0.3">
      <c r="A120" s="281">
        <v>106</v>
      </c>
      <c r="B120" s="279">
        <f>IF(B$11="Include",IFERROR(IF(B$10="Discrete",INDEX(Codification!A$12:A$14,MATCH(Codification!A123,Codification!A$7:A$9,0),1),Codification!A123),0),0)</f>
        <v>0</v>
      </c>
      <c r="C120" s="209">
        <f>IF(C$11="Include",IFERROR(IF(C$10="Discrete",INDEX(Codification!B$12:B$14,MATCH(Codification!B123,Codification!B$7:B$9,0),1),Codification!B123),0),0)</f>
        <v>0.372</v>
      </c>
      <c r="D120" s="209">
        <f>IF(D$11="Include",IFERROR(IF(D$10="Discrete",INDEX(Codification!C$12:C$14,MATCH(Codification!C123,Codification!C$7:C$9,0),1),Codification!C123),0),0)</f>
        <v>0.371</v>
      </c>
      <c r="E120" s="216">
        <f>IF(E$11="Include",IFERROR(IF(E$10="Discrete",INDEX(Codification!D$12:D$14,MATCH(Codification!D123,Codification!D$7:D$9,0),1),Codification!D123),0),0)</f>
        <v>0.51645555555555545</v>
      </c>
      <c r="F120" s="222">
        <f>Codification!F123</f>
        <v>0.39900000000000002</v>
      </c>
      <c r="G120" s="220">
        <f t="shared" si="9"/>
        <v>0.46570363484960531</v>
      </c>
      <c r="H120" s="215"/>
      <c r="I120" s="215"/>
      <c r="J120" s="217"/>
      <c r="L120" s="3"/>
      <c r="M120" s="3"/>
      <c r="N120" s="3"/>
    </row>
    <row r="121" spans="1:17" ht="15.6" x14ac:dyDescent="0.3">
      <c r="A121" s="281">
        <v>107</v>
      </c>
      <c r="B121" s="279">
        <f>IF(B$11="Include",IFERROR(IF(B$10="Discrete",INDEX(Codification!A$12:A$14,MATCH(Codification!A124,Codification!A$7:A$9,0),1),Codification!A124),0),0)</f>
        <v>0</v>
      </c>
      <c r="C121" s="209">
        <f>IF(C$11="Include",IFERROR(IF(C$10="Discrete",INDEX(Codification!B$12:B$14,MATCH(Codification!B124,Codification!B$7:B$9,0),1),Codification!B124),0),0)</f>
        <v>0.13500000000000001</v>
      </c>
      <c r="D121" s="209">
        <f>IF(D$11="Include",IFERROR(IF(D$10="Discrete",INDEX(Codification!C$12:C$14,MATCH(Codification!C124,Codification!C$7:C$9,0),1),Codification!C124),0),0)</f>
        <v>0.28100000000000003</v>
      </c>
      <c r="E121" s="216">
        <f>IF(E$11="Include",IFERROR(IF(E$10="Discrete",INDEX(Codification!D$12:D$14,MATCH(Codification!D124,Codification!D$7:D$9,0),1),Codification!D124),0),0)</f>
        <v>0.33986764705882339</v>
      </c>
      <c r="F121" s="222">
        <f>Codification!F124</f>
        <v>0.375</v>
      </c>
      <c r="G121" s="220">
        <f t="shared" si="9"/>
        <v>0.31589563682783545</v>
      </c>
      <c r="H121" s="215"/>
      <c r="I121" s="215"/>
      <c r="J121" s="217"/>
      <c r="L121" s="3"/>
      <c r="M121" s="3"/>
      <c r="N121" s="3"/>
    </row>
    <row r="122" spans="1:17" ht="15.6" x14ac:dyDescent="0.3">
      <c r="A122" s="281">
        <v>108</v>
      </c>
      <c r="B122" s="279">
        <f>IF(B$11="Include",IFERROR(IF(B$10="Discrete",INDEX(Codification!A$12:A$14,MATCH(Codification!A125,Codification!A$7:A$9,0),1),Codification!A125),0),0)</f>
        <v>1</v>
      </c>
      <c r="C122" s="209">
        <f>IF(C$11="Include",IFERROR(IF(C$10="Discrete",INDEX(Codification!B$12:B$14,MATCH(Codification!B125,Codification!B$7:B$9,0),1),Codification!B125),0),0)</f>
        <v>0.71199999999999997</v>
      </c>
      <c r="D122" s="209">
        <f>IF(D$11="Include",IFERROR(IF(D$10="Discrete",INDEX(Codification!C$12:C$14,MATCH(Codification!C125,Codification!C$7:C$9,0),1),Codification!C125),0),0)</f>
        <v>0.36899999999999999</v>
      </c>
      <c r="E122" s="216">
        <f>IF(E$11="Include",IFERROR(IF(E$10="Discrete",INDEX(Codification!D$12:D$14,MATCH(Codification!D125,Codification!D$7:D$9,0),1),Codification!D125),0),0)</f>
        <v>0.33986764705882339</v>
      </c>
      <c r="F122" s="222">
        <f>Codification!F125</f>
        <v>0.59499999999999997</v>
      </c>
      <c r="G122" s="220">
        <f t="shared" si="9"/>
        <v>0.62905637363799349</v>
      </c>
      <c r="H122" s="215"/>
      <c r="I122" s="215"/>
      <c r="J122" s="217"/>
      <c r="L122" s="3"/>
      <c r="M122" s="3"/>
      <c r="N122" s="3"/>
    </row>
    <row r="123" spans="1:17" ht="15.6" x14ac:dyDescent="0.3">
      <c r="A123" s="281">
        <v>109</v>
      </c>
      <c r="B123" s="279">
        <f>IF(B$11="Include",IFERROR(IF(B$10="Discrete",INDEX(Codification!A$12:A$14,MATCH(Codification!A126,Codification!A$7:A$9,0),1),Codification!A126),0),0)</f>
        <v>0</v>
      </c>
      <c r="C123" s="209">
        <f>IF(C$11="Include",IFERROR(IF(C$10="Discrete",INDEX(Codification!B$12:B$14,MATCH(Codification!B126,Codification!B$7:B$9,0),1),Codification!B126),0),0)</f>
        <v>0.25700000000000001</v>
      </c>
      <c r="D123" s="209">
        <f>IF(D$11="Include",IFERROR(IF(D$10="Discrete",INDEX(Codification!C$12:C$14,MATCH(Codification!C126,Codification!C$7:C$9,0),1),Codification!C126),0),0)</f>
        <v>0.498</v>
      </c>
      <c r="E123" s="216">
        <f>IF(E$11="Include",IFERROR(IF(E$10="Discrete",INDEX(Codification!D$12:D$14,MATCH(Codification!D126,Codification!D$7:D$9,0),1),Codification!D126),0),0)</f>
        <v>0.51645555555555545</v>
      </c>
      <c r="F123" s="222">
        <f>Codification!F126</f>
        <v>0.37</v>
      </c>
      <c r="G123" s="220">
        <f t="shared" si="9"/>
        <v>0.37494588865152823</v>
      </c>
      <c r="H123" s="215"/>
      <c r="I123" s="215"/>
      <c r="J123" s="217"/>
      <c r="L123" s="3"/>
      <c r="M123" s="3"/>
      <c r="N123" s="3"/>
    </row>
    <row r="124" spans="1:17" ht="15.6" x14ac:dyDescent="0.3">
      <c r="A124" s="281">
        <v>110</v>
      </c>
      <c r="B124" s="279">
        <f>IF(B$11="Include",IFERROR(IF(B$10="Discrete",INDEX(Codification!A$12:A$14,MATCH(Codification!A127,Codification!A$7:A$9,0),1),Codification!A127),0),0)</f>
        <v>1</v>
      </c>
      <c r="C124" s="209">
        <f>IF(C$11="Include",IFERROR(IF(C$10="Discrete",INDEX(Codification!B$12:B$14,MATCH(Codification!B127,Codification!B$7:B$9,0),1),Codification!B127),0),0)</f>
        <v>0.159</v>
      </c>
      <c r="D124" s="209">
        <f>IF(D$11="Include",IFERROR(IF(D$10="Discrete",INDEX(Codification!C$12:C$14,MATCH(Codification!C127,Codification!C$7:C$9,0),1),Codification!C127),0),0)</f>
        <v>0.121</v>
      </c>
      <c r="E124" s="216">
        <f>IF(E$11="Include",IFERROR(IF(E$10="Discrete",INDEX(Codification!D$12:D$14,MATCH(Codification!D127,Codification!D$7:D$9,0),1),Codification!D127),0),0)</f>
        <v>0.51645555555555545</v>
      </c>
      <c r="F124" s="222">
        <f>Codification!F127</f>
        <v>0.63200000000000001</v>
      </c>
      <c r="G124" s="220">
        <f t="shared" si="9"/>
        <v>0.6274224136205393</v>
      </c>
      <c r="H124" s="215"/>
      <c r="I124" s="215"/>
      <c r="J124" s="217"/>
      <c r="L124" s="3"/>
      <c r="M124" s="3"/>
      <c r="N124" s="3"/>
    </row>
    <row r="125" spans="1:17" ht="15.6" x14ac:dyDescent="0.3">
      <c r="A125" s="281">
        <v>111</v>
      </c>
      <c r="B125" s="279">
        <f>IF(B$11="Include",IFERROR(IF(B$10="Discrete",INDEX(Codification!A$12:A$14,MATCH(Codification!A128,Codification!A$7:A$9,0),1),Codification!A128),0),0)</f>
        <v>1</v>
      </c>
      <c r="C125" s="209">
        <f>IF(C$11="Include",IFERROR(IF(C$10="Discrete",INDEX(Codification!B$12:B$14,MATCH(Codification!B128,Codification!B$7:B$9,0),1),Codification!B128),0),0)</f>
        <v>7.0999999999999994E-2</v>
      </c>
      <c r="D125" s="209">
        <f>IF(D$11="Include",IFERROR(IF(D$10="Discrete",INDEX(Codification!C$12:C$14,MATCH(Codification!C128,Codification!C$7:C$9,0),1),Codification!C128),0),0)</f>
        <v>0.22800000000000001</v>
      </c>
      <c r="E125" s="216">
        <f>IF(E$11="Include",IFERROR(IF(E$10="Discrete",INDEX(Codification!D$12:D$14,MATCH(Codification!D128,Codification!D$7:D$9,0),1),Codification!D128),0),0)</f>
        <v>0.51645555555555545</v>
      </c>
      <c r="F125" s="222">
        <f>Codification!F128</f>
        <v>0.57199999999999995</v>
      </c>
      <c r="G125" s="220">
        <f t="shared" si="9"/>
        <v>0.55414459236757396</v>
      </c>
      <c r="H125" s="215"/>
      <c r="I125" s="215"/>
      <c r="J125" s="217"/>
      <c r="L125" s="3"/>
      <c r="M125" s="3"/>
      <c r="N125" s="3"/>
    </row>
    <row r="126" spans="1:17" ht="15.6" x14ac:dyDescent="0.3">
      <c r="A126" s="281">
        <v>112</v>
      </c>
      <c r="B126" s="279">
        <f>IF(B$11="Include",IFERROR(IF(B$10="Discrete",INDEX(Codification!A$12:A$14,MATCH(Codification!A129,Codification!A$7:A$9,0),1),Codification!A129),0),0)</f>
        <v>1</v>
      </c>
      <c r="C126" s="209">
        <f>IF(C$11="Include",IFERROR(IF(C$10="Discrete",INDEX(Codification!B$12:B$14,MATCH(Codification!B129,Codification!B$7:B$9,0),1),Codification!B129),0),0)</f>
        <v>0.35799999999999998</v>
      </c>
      <c r="D126" s="209">
        <f>IF(D$11="Include",IFERROR(IF(D$10="Discrete",INDEX(Codification!C$12:C$14,MATCH(Codification!C129,Codification!C$7:C$9,0),1),Codification!C129),0),0)</f>
        <v>0.255</v>
      </c>
      <c r="E126" s="216">
        <f>IF(E$11="Include",IFERROR(IF(E$10="Discrete",INDEX(Codification!D$12:D$14,MATCH(Codification!D129,Codification!D$7:D$9,0),1),Codification!D129),0),0)</f>
        <v>0.51645555555555545</v>
      </c>
      <c r="F126" s="222">
        <f>Codification!F129</f>
        <v>0.74199999999999999</v>
      </c>
      <c r="G126" s="220">
        <f t="shared" si="9"/>
        <v>0.64651756944781202</v>
      </c>
      <c r="H126" s="215"/>
      <c r="I126" s="215"/>
      <c r="J126" s="217"/>
      <c r="L126" s="3"/>
      <c r="M126" s="3"/>
      <c r="N126" s="3"/>
    </row>
    <row r="127" spans="1:17" ht="15.6" x14ac:dyDescent="0.3">
      <c r="A127" s="281">
        <v>113</v>
      </c>
      <c r="B127" s="279">
        <f>IF(B$11="Include",IFERROR(IF(B$10="Discrete",INDEX(Codification!A$12:A$14,MATCH(Codification!A130,Codification!A$7:A$9,0),1),Codification!A130),0),0)</f>
        <v>1</v>
      </c>
      <c r="C127" s="209">
        <f>IF(C$11="Include",IFERROR(IF(C$10="Discrete",INDEX(Codification!B$12:B$14,MATCH(Codification!B130,Codification!B$7:B$9,0),1),Codification!B130),0),0)</f>
        <v>5.6000000000000001E-2</v>
      </c>
      <c r="D127" s="209">
        <f>IF(D$11="Include",IFERROR(IF(D$10="Discrete",INDEX(Codification!C$12:C$14,MATCH(Codification!C130,Codification!C$7:C$9,0),1),Codification!C130),0),0)</f>
        <v>0.57899999999999996</v>
      </c>
      <c r="E127" s="216">
        <f>IF(E$11="Include",IFERROR(IF(E$10="Discrete",INDEX(Codification!D$12:D$14,MATCH(Codification!D130,Codification!D$7:D$9,0),1),Codification!D130),0),0)</f>
        <v>0.15271428571428575</v>
      </c>
      <c r="F127" s="222">
        <f>Codification!F130</f>
        <v>0.123</v>
      </c>
      <c r="G127" s="220">
        <f t="shared" si="9"/>
        <v>0.20605097892516616</v>
      </c>
      <c r="H127" s="215"/>
      <c r="I127" s="215"/>
      <c r="J127" s="217"/>
      <c r="L127" s="3"/>
      <c r="M127" s="3"/>
      <c r="N127" s="3"/>
    </row>
    <row r="128" spans="1:17" ht="15.6" x14ac:dyDescent="0.3">
      <c r="A128" s="281">
        <v>114</v>
      </c>
      <c r="B128" s="279">
        <f>IF(B$11="Include",IFERROR(IF(B$10="Discrete",INDEX(Codification!A$12:A$14,MATCH(Codification!A131,Codification!A$7:A$9,0),1),Codification!A131),0),0)</f>
        <v>0</v>
      </c>
      <c r="C128" s="209">
        <f>IF(C$11="Include",IFERROR(IF(C$10="Discrete",INDEX(Codification!B$12:B$14,MATCH(Codification!B131,Codification!B$7:B$9,0),1),Codification!B131),0),0)</f>
        <v>9.4E-2</v>
      </c>
      <c r="D128" s="209">
        <f>IF(D$11="Include",IFERROR(IF(D$10="Discrete",INDEX(Codification!C$12:C$14,MATCH(Codification!C131,Codification!C$7:C$9,0),1),Codification!C131),0),0)</f>
        <v>0.29399999999999998</v>
      </c>
      <c r="E128" s="216">
        <f>IF(E$11="Include",IFERROR(IF(E$10="Discrete",INDEX(Codification!D$12:D$14,MATCH(Codification!D131,Codification!D$7:D$9,0),1),Codification!D131),0),0)</f>
        <v>0.15271428571428575</v>
      </c>
      <c r="F128" s="222">
        <f>Codification!F131</f>
        <v>0.13500000000000001</v>
      </c>
      <c r="G128" s="220">
        <f t="shared" si="9"/>
        <v>0.19021709065147357</v>
      </c>
      <c r="H128" s="215"/>
      <c r="I128" s="215"/>
      <c r="J128" s="217"/>
      <c r="L128" s="3"/>
      <c r="M128" s="3"/>
      <c r="N128" s="3"/>
    </row>
    <row r="129" spans="1:14" ht="15.6" x14ac:dyDescent="0.3">
      <c r="A129" s="281">
        <v>115</v>
      </c>
      <c r="B129" s="279">
        <f>IF(B$11="Include",IFERROR(IF(B$10="Discrete",INDEX(Codification!A$12:A$14,MATCH(Codification!A132,Codification!A$7:A$9,0),1),Codification!A132),0),0)</f>
        <v>0</v>
      </c>
      <c r="C129" s="209">
        <f>IF(C$11="Include",IFERROR(IF(C$10="Discrete",INDEX(Codification!B$12:B$14,MATCH(Codification!B132,Codification!B$7:B$9,0),1),Codification!B132),0),0)</f>
        <v>0.318</v>
      </c>
      <c r="D129" s="209">
        <f>IF(D$11="Include",IFERROR(IF(D$10="Discrete",INDEX(Codification!C$12:C$14,MATCH(Codification!C132,Codification!C$7:C$9,0),1),Codification!C132),0),0)</f>
        <v>0.30599999999999999</v>
      </c>
      <c r="E129" s="216">
        <f>IF(E$11="Include",IFERROR(IF(E$10="Discrete",INDEX(Codification!D$12:D$14,MATCH(Codification!D132,Codification!D$7:D$9,0),1),Codification!D132),0),0)</f>
        <v>0.33986764705882339</v>
      </c>
      <c r="F129" s="222">
        <f>Codification!F132</f>
        <v>0.32200000000000001</v>
      </c>
      <c r="G129" s="220">
        <f t="shared" si="9"/>
        <v>0.37176002132550934</v>
      </c>
      <c r="H129" s="215"/>
      <c r="I129" s="215"/>
      <c r="J129" s="217"/>
      <c r="L129" s="3"/>
      <c r="M129" s="3"/>
      <c r="N129" s="3"/>
    </row>
    <row r="130" spans="1:14" ht="15.6" x14ac:dyDescent="0.3">
      <c r="A130" s="281">
        <v>116</v>
      </c>
      <c r="B130" s="279">
        <f>IF(B$11="Include",IFERROR(IF(B$10="Discrete",INDEX(Codification!A$12:A$14,MATCH(Codification!A133,Codification!A$7:A$9,0),1),Codification!A133),0),0)</f>
        <v>0</v>
      </c>
      <c r="C130" s="209">
        <f>IF(C$11="Include",IFERROR(IF(C$10="Discrete",INDEX(Codification!B$12:B$14,MATCH(Codification!B133,Codification!B$7:B$9,0),1),Codification!B133),0),0)</f>
        <v>5.6000000000000001E-2</v>
      </c>
      <c r="D130" s="209">
        <f>IF(D$11="Include",IFERROR(IF(D$10="Discrete",INDEX(Codification!C$12:C$14,MATCH(Codification!C133,Codification!C$7:C$9,0),1),Codification!C133),0),0)</f>
        <v>0.73599999999999999</v>
      </c>
      <c r="E130" s="216">
        <f>IF(E$11="Include",IFERROR(IF(E$10="Discrete",INDEX(Codification!D$12:D$14,MATCH(Codification!D133,Codification!D$7:D$9,0),1),Codification!D133),0),0)</f>
        <v>0.15271428571428575</v>
      </c>
      <c r="F130" s="222">
        <f>Codification!F133</f>
        <v>0.04</v>
      </c>
      <c r="G130" s="220">
        <f t="shared" si="9"/>
        <v>4.2289694447480708E-3</v>
      </c>
      <c r="H130" s="215"/>
      <c r="I130" s="215"/>
      <c r="J130" s="217"/>
      <c r="L130" s="3"/>
      <c r="M130" s="3"/>
      <c r="N130" s="3"/>
    </row>
    <row r="131" spans="1:14" ht="15.6" x14ac:dyDescent="0.3">
      <c r="A131" s="281">
        <v>117</v>
      </c>
      <c r="B131" s="279">
        <f>IF(B$11="Include",IFERROR(IF(B$10="Discrete",INDEX(Codification!A$12:A$14,MATCH(Codification!A134,Codification!A$7:A$9,0),1),Codification!A134),0),0)</f>
        <v>0</v>
      </c>
      <c r="C131" s="209">
        <f>IF(C$11="Include",IFERROR(IF(C$10="Discrete",INDEX(Codification!B$12:B$14,MATCH(Codification!B134,Codification!B$7:B$9,0),1),Codification!B134),0),0)</f>
        <v>0.159</v>
      </c>
      <c r="D131" s="209">
        <f>IF(D$11="Include",IFERROR(IF(D$10="Discrete",INDEX(Codification!C$12:C$14,MATCH(Codification!C134,Codification!C$7:C$9,0),1),Codification!C134),0),0)</f>
        <v>0.41299999999999998</v>
      </c>
      <c r="E131" s="216">
        <f>IF(E$11="Include",IFERROR(IF(E$10="Discrete",INDEX(Codification!D$12:D$14,MATCH(Codification!D134,Codification!D$7:D$9,0),1),Codification!D134),0),0)</f>
        <v>0.15271428571428575</v>
      </c>
      <c r="F131" s="222">
        <f>Codification!F134</f>
        <v>0.115</v>
      </c>
      <c r="G131" s="220">
        <f t="shared" si="9"/>
        <v>0.16711686452554758</v>
      </c>
      <c r="H131" s="215"/>
      <c r="I131" s="215"/>
      <c r="J131" s="217"/>
      <c r="L131" s="3"/>
      <c r="M131" s="3"/>
      <c r="N131" s="3"/>
    </row>
    <row r="132" spans="1:14" ht="15.6" x14ac:dyDescent="0.3">
      <c r="A132" s="281">
        <v>118</v>
      </c>
      <c r="B132" s="279">
        <f>IF(B$11="Include",IFERROR(IF(B$10="Discrete",INDEX(Codification!A$12:A$14,MATCH(Codification!A135,Codification!A$7:A$9,0),1),Codification!A135),0),0)</f>
        <v>1</v>
      </c>
      <c r="C132" s="209">
        <f>IF(C$11="Include",IFERROR(IF(C$10="Discrete",INDEX(Codification!B$12:B$14,MATCH(Codification!B135,Codification!B$7:B$9,0),1),Codification!B135),0),0)</f>
        <v>0.185</v>
      </c>
      <c r="D132" s="209">
        <f>IF(D$11="Include",IFERROR(IF(D$10="Discrete",INDEX(Codification!C$12:C$14,MATCH(Codification!C135,Codification!C$7:C$9,0),1),Codification!C135),0),0)</f>
        <v>0.68799999999999994</v>
      </c>
      <c r="E132" s="216">
        <f>IF(E$11="Include",IFERROR(IF(E$10="Discrete",INDEX(Codification!D$12:D$14,MATCH(Codification!D135,Codification!D$7:D$9,0),1),Codification!D135),0),0)</f>
        <v>0.51645555555555545</v>
      </c>
      <c r="F132" s="222">
        <f>Codification!F135</f>
        <v>0.38300000000000001</v>
      </c>
      <c r="G132" s="220">
        <f t="shared" si="9"/>
        <v>0.41563574723028907</v>
      </c>
      <c r="H132" s="215"/>
      <c r="I132" s="215"/>
      <c r="J132" s="217"/>
      <c r="L132" s="3"/>
      <c r="M132" s="3"/>
      <c r="N132" s="3"/>
    </row>
    <row r="133" spans="1:14" ht="15.6" x14ac:dyDescent="0.3">
      <c r="A133" s="281">
        <v>119</v>
      </c>
      <c r="B133" s="279">
        <f>IF(B$11="Include",IFERROR(IF(B$10="Discrete",INDEX(Codification!A$12:A$14,MATCH(Codification!A136,Codification!A$7:A$9,0),1),Codification!A136),0),0)</f>
        <v>1</v>
      </c>
      <c r="C133" s="209">
        <f>IF(C$11="Include",IFERROR(IF(C$10="Discrete",INDEX(Codification!B$12:B$14,MATCH(Codification!B136,Codification!B$7:B$9,0),1),Codification!B136),0),0)</f>
        <v>0.17199999999999999</v>
      </c>
      <c r="D133" s="209">
        <f>IF(D$11="Include",IFERROR(IF(D$10="Discrete",INDEX(Codification!C$12:C$14,MATCH(Codification!C136,Codification!C$7:C$9,0),1),Codification!C136),0),0)</f>
        <v>0.20100000000000001</v>
      </c>
      <c r="E133" s="216">
        <f>IF(E$11="Include",IFERROR(IF(E$10="Discrete",INDEX(Codification!D$12:D$14,MATCH(Codification!D136,Codification!D$7:D$9,0),1),Codification!D136),0),0)</f>
        <v>0.15271428571428575</v>
      </c>
      <c r="F133" s="222">
        <f>Codification!F136</f>
        <v>0.434</v>
      </c>
      <c r="G133" s="220">
        <f t="shared" si="9"/>
        <v>0.39504788188833251</v>
      </c>
      <c r="H133" s="215"/>
      <c r="I133" s="215"/>
      <c r="J133" s="217"/>
      <c r="L133" s="3"/>
      <c r="M133" s="3"/>
      <c r="N133" s="3"/>
    </row>
    <row r="134" spans="1:14" ht="15.6" x14ac:dyDescent="0.3">
      <c r="A134" s="281">
        <v>120</v>
      </c>
      <c r="B134" s="279">
        <f>IF(B$11="Include",IFERROR(IF(B$10="Discrete",INDEX(Codification!A$12:A$14,MATCH(Codification!A137,Codification!A$7:A$9,0),1),Codification!A137),0),0)</f>
        <v>1</v>
      </c>
      <c r="C134" s="209">
        <f>IF(C$11="Include",IFERROR(IF(C$10="Discrete",INDEX(Codification!B$12:B$14,MATCH(Codification!B137,Codification!B$7:B$9,0),1),Codification!B137),0),0)</f>
        <v>0.20399999999999999</v>
      </c>
      <c r="D134" s="209">
        <f>IF(D$11="Include",IFERROR(IF(D$10="Discrete",INDEX(Codification!C$12:C$14,MATCH(Codification!C137,Codification!C$7:C$9,0),1),Codification!C137),0),0)</f>
        <v>0.55800000000000005</v>
      </c>
      <c r="E134" s="216">
        <f>IF(E$11="Include",IFERROR(IF(E$10="Discrete",INDEX(Codification!D$12:D$14,MATCH(Codification!D137,Codification!D$7:D$9,0),1),Codification!D137),0),0)</f>
        <v>0.33986764705882339</v>
      </c>
      <c r="F134" s="222">
        <f>Codification!F137</f>
        <v>0.371</v>
      </c>
      <c r="G134" s="220">
        <f t="shared" si="9"/>
        <v>0.37321337403378685</v>
      </c>
      <c r="H134" s="215"/>
      <c r="I134" s="215"/>
      <c r="J134" s="217"/>
      <c r="L134" s="3"/>
      <c r="M134" s="3"/>
      <c r="N134" s="3"/>
    </row>
    <row r="135" spans="1:14" ht="15.6" x14ac:dyDescent="0.3">
      <c r="A135" s="281">
        <v>121</v>
      </c>
      <c r="B135" s="279">
        <f>IF(B$11="Include",IFERROR(IF(B$10="Discrete",INDEX(Codification!A$12:A$14,MATCH(Codification!A138,Codification!A$7:A$9,0),1),Codification!A138),0),0)</f>
        <v>0</v>
      </c>
      <c r="C135" s="209">
        <f>IF(C$11="Include",IFERROR(IF(C$10="Discrete",INDEX(Codification!B$12:B$14,MATCH(Codification!B138,Codification!B$7:B$9,0),1),Codification!B138),0),0)</f>
        <v>0.20300000000000001</v>
      </c>
      <c r="D135" s="209">
        <f>IF(D$11="Include",IFERROR(IF(D$10="Discrete",INDEX(Codification!C$12:C$14,MATCH(Codification!C138,Codification!C$7:C$9,0),1),Codification!C138),0),0)</f>
        <v>0.33700000000000002</v>
      </c>
      <c r="E135" s="216">
        <f>IF(E$11="Include",IFERROR(IF(E$10="Discrete",INDEX(Codification!D$12:D$14,MATCH(Codification!D138,Codification!D$7:D$9,0),1),Codification!D138),0),0)</f>
        <v>0.15271428571428575</v>
      </c>
      <c r="F135" s="222">
        <f>Codification!F138</f>
        <v>0.19</v>
      </c>
      <c r="G135" s="220">
        <f t="shared" si="9"/>
        <v>0.21252993371700385</v>
      </c>
      <c r="H135" s="215"/>
      <c r="I135" s="215"/>
      <c r="J135" s="217"/>
      <c r="L135" s="3"/>
      <c r="M135" s="3"/>
      <c r="N135" s="3"/>
    </row>
    <row r="136" spans="1:14" ht="15.6" x14ac:dyDescent="0.3">
      <c r="A136" s="281">
        <v>122</v>
      </c>
      <c r="B136" s="279">
        <f>IF(B$11="Include",IFERROR(IF(B$10="Discrete",INDEX(Codification!A$12:A$14,MATCH(Codification!A139,Codification!A$7:A$9,0),1),Codification!A139),0),0)</f>
        <v>0</v>
      </c>
      <c r="C136" s="209">
        <f>IF(C$11="Include",IFERROR(IF(C$10="Discrete",INDEX(Codification!B$12:B$14,MATCH(Codification!B139,Codification!B$7:B$9,0),1),Codification!B139),0),0)</f>
        <v>0.05</v>
      </c>
      <c r="D136" s="209">
        <f>IF(D$11="Include",IFERROR(IF(D$10="Discrete",INDEX(Codification!C$12:C$14,MATCH(Codification!C139,Codification!C$7:C$9,0),1),Codification!C139),0),0)</f>
        <v>0.78300000000000003</v>
      </c>
      <c r="E136" s="216">
        <f>IF(E$11="Include",IFERROR(IF(E$10="Discrete",INDEX(Codification!D$12:D$14,MATCH(Codification!D139,Codification!D$7:D$9,0),1),Codification!D139),0),0)</f>
        <v>0.15271428571428575</v>
      </c>
      <c r="F136" s="222">
        <f>Codification!F139</f>
        <v>7.3999999999999996E-2</v>
      </c>
      <c r="G136" s="220">
        <f t="shared" si="9"/>
        <v>1E-4</v>
      </c>
      <c r="H136" s="215"/>
      <c r="I136" s="215"/>
      <c r="J136" s="217"/>
      <c r="L136" s="3"/>
      <c r="M136" s="3"/>
      <c r="N136" s="3"/>
    </row>
    <row r="137" spans="1:14" ht="15.6" x14ac:dyDescent="0.3">
      <c r="A137" s="281">
        <v>123</v>
      </c>
      <c r="B137" s="279">
        <f>IF(B$11="Include",IFERROR(IF(B$10="Discrete",INDEX(Codification!A$12:A$14,MATCH(Codification!A140,Codification!A$7:A$9,0),1),Codification!A140),0),0)</f>
        <v>0</v>
      </c>
      <c r="C137" s="209">
        <f>IF(C$11="Include",IFERROR(IF(C$10="Discrete",INDEX(Codification!B$12:B$14,MATCH(Codification!B140,Codification!B$7:B$9,0),1),Codification!B140),0),0)</f>
        <v>0.20399999999999999</v>
      </c>
      <c r="D137" s="209">
        <f>IF(D$11="Include",IFERROR(IF(D$10="Discrete",INDEX(Codification!C$12:C$14,MATCH(Codification!C140,Codification!C$7:C$9,0),1),Codification!C140),0),0)</f>
        <v>0.34</v>
      </c>
      <c r="E137" s="216">
        <f>IF(E$11="Include",IFERROR(IF(E$10="Discrete",INDEX(Codification!D$12:D$14,MATCH(Codification!D140,Codification!D$7:D$9,0),1),Codification!D140),0),0)</f>
        <v>0.51645555555555545</v>
      </c>
      <c r="F137" s="222">
        <f>Codification!F140</f>
        <v>0.40300000000000002</v>
      </c>
      <c r="G137" s="220">
        <f t="shared" si="9"/>
        <v>0.4175571775733451</v>
      </c>
      <c r="H137" s="215"/>
      <c r="I137" s="215"/>
      <c r="J137" s="217"/>
      <c r="L137" s="3"/>
      <c r="M137" s="3"/>
      <c r="N137" s="3"/>
    </row>
    <row r="138" spans="1:14" ht="15.6" x14ac:dyDescent="0.3">
      <c r="A138" s="281">
        <v>124</v>
      </c>
      <c r="B138" s="279">
        <f>IF(B$11="Include",IFERROR(IF(B$10="Discrete",INDEX(Codification!A$12:A$14,MATCH(Codification!A141,Codification!A$7:A$9,0),1),Codification!A141),0),0)</f>
        <v>1</v>
      </c>
      <c r="C138" s="209">
        <f>IF(C$11="Include",IFERROR(IF(C$10="Discrete",INDEX(Codification!B$12:B$14,MATCH(Codification!B141,Codification!B$7:B$9,0),1),Codification!B141),0),0)</f>
        <v>0.185</v>
      </c>
      <c r="D138" s="209">
        <f>IF(D$11="Include",IFERROR(IF(D$10="Discrete",INDEX(Codification!C$12:C$14,MATCH(Codification!C141,Codification!C$7:C$9,0),1),Codification!C141),0),0)</f>
        <v>0.54</v>
      </c>
      <c r="E138" s="216">
        <f>IF(E$11="Include",IFERROR(IF(E$10="Discrete",INDEX(Codification!D$12:D$14,MATCH(Codification!D141,Codification!D$7:D$9,0),1),Codification!D141),0),0)</f>
        <v>0.51645555555555545</v>
      </c>
      <c r="F138" s="222">
        <f>Codification!F141</f>
        <v>0.52300000000000002</v>
      </c>
      <c r="G138" s="220">
        <f t="shared" si="9"/>
        <v>0.47335021245767106</v>
      </c>
      <c r="H138" s="215"/>
      <c r="I138" s="215"/>
      <c r="J138" s="217"/>
      <c r="L138" s="3"/>
      <c r="M138" s="3"/>
      <c r="N138" s="3"/>
    </row>
    <row r="139" spans="1:14" ht="15.6" x14ac:dyDescent="0.3">
      <c r="A139" s="281">
        <v>125</v>
      </c>
      <c r="B139" s="279">
        <f>IF(B$11="Include",IFERROR(IF(B$10="Discrete",INDEX(Codification!A$12:A$14,MATCH(Codification!A142,Codification!A$7:A$9,0),1),Codification!A142),0),0)</f>
        <v>0</v>
      </c>
      <c r="C139" s="209">
        <f>IF(C$11="Include",IFERROR(IF(C$10="Discrete",INDEX(Codification!B$12:B$14,MATCH(Codification!B142,Codification!B$7:B$9,0),1),Codification!B142),0),0)</f>
        <v>0.14000000000000001</v>
      </c>
      <c r="D139" s="209">
        <f>IF(D$11="Include",IFERROR(IF(D$10="Discrete",INDEX(Codification!C$12:C$14,MATCH(Codification!C142,Codification!C$7:C$9,0),1),Codification!C142),0),0)</f>
        <v>0.374</v>
      </c>
      <c r="E139" s="216">
        <f>IF(E$11="Include",IFERROR(IF(E$10="Discrete",INDEX(Codification!D$12:D$14,MATCH(Codification!D142,Codification!D$7:D$9,0),1),Codification!D142),0),0)</f>
        <v>0.51645555555555545</v>
      </c>
      <c r="F139" s="222">
        <f>Codification!F142</f>
        <v>0.35899999999999999</v>
      </c>
      <c r="G139" s="220">
        <f t="shared" si="9"/>
        <v>0.38135166889772298</v>
      </c>
      <c r="H139" s="215"/>
      <c r="I139" s="215"/>
      <c r="J139" s="217"/>
      <c r="L139" s="3"/>
      <c r="M139" s="3"/>
      <c r="N139" s="3"/>
    </row>
    <row r="140" spans="1:14" ht="15.6" x14ac:dyDescent="0.3">
      <c r="A140" s="281">
        <v>126</v>
      </c>
      <c r="B140" s="279">
        <f>IF(B$11="Include",IFERROR(IF(B$10="Discrete",INDEX(Codification!A$12:A$14,MATCH(Codification!A143,Codification!A$7:A$9,0),1),Codification!A143),0),0)</f>
        <v>0</v>
      </c>
      <c r="C140" s="209">
        <f>IF(C$11="Include",IFERROR(IF(C$10="Discrete",INDEX(Codification!B$12:B$14,MATCH(Codification!B143,Codification!B$7:B$9,0),1),Codification!B143),0),0)</f>
        <v>0.35699999999999998</v>
      </c>
      <c r="D140" s="209">
        <f>IF(D$11="Include",IFERROR(IF(D$10="Discrete",INDEX(Codification!C$12:C$14,MATCH(Codification!C143,Codification!C$7:C$9,0),1),Codification!C143),0),0)</f>
        <v>0.505</v>
      </c>
      <c r="E140" s="216">
        <f>IF(E$11="Include",IFERROR(IF(E$10="Discrete",INDEX(Codification!D$12:D$14,MATCH(Codification!D143,Codification!D$7:D$9,0),1),Codification!D143),0),0)</f>
        <v>0.33986764705882339</v>
      </c>
      <c r="F140" s="222">
        <f>Codification!F143</f>
        <v>0.29099999999999998</v>
      </c>
      <c r="G140" s="220">
        <f t="shared" si="9"/>
        <v>0.30814065752148118</v>
      </c>
      <c r="H140" s="215"/>
      <c r="I140" s="215"/>
      <c r="J140" s="217"/>
      <c r="L140" s="3"/>
      <c r="M140" s="3"/>
      <c r="N140" s="3"/>
    </row>
    <row r="141" spans="1:14" ht="15.6" x14ac:dyDescent="0.3">
      <c r="A141" s="281">
        <v>127</v>
      </c>
      <c r="B141" s="279">
        <f>IF(B$11="Include",IFERROR(IF(B$10="Discrete",INDEX(Codification!A$12:A$14,MATCH(Codification!A144,Codification!A$7:A$9,0),1),Codification!A144),0),0)</f>
        <v>0</v>
      </c>
      <c r="C141" s="209">
        <f>IF(C$11="Include",IFERROR(IF(C$10="Discrete",INDEX(Codification!B$12:B$14,MATCH(Codification!B144,Codification!B$7:B$9,0),1),Codification!B144),0),0)</f>
        <v>0.06</v>
      </c>
      <c r="D141" s="209">
        <f>IF(D$11="Include",IFERROR(IF(D$10="Discrete",INDEX(Codification!C$12:C$14,MATCH(Codification!C144,Codification!C$7:C$9,0),1),Codification!C144),0),0)</f>
        <v>0.41799999999999998</v>
      </c>
      <c r="E141" s="216">
        <f>IF(E$11="Include",IFERROR(IF(E$10="Discrete",INDEX(Codification!D$12:D$14,MATCH(Codification!D144,Codification!D$7:D$9,0),1),Codification!D144),0),0)</f>
        <v>0.15271428571428575</v>
      </c>
      <c r="F141" s="222">
        <f>Codification!F144</f>
        <v>0.1</v>
      </c>
      <c r="G141" s="220">
        <f t="shared" si="9"/>
        <v>0.12967125092413184</v>
      </c>
      <c r="H141" s="215"/>
      <c r="I141" s="215"/>
      <c r="J141" s="217"/>
      <c r="L141" s="3"/>
      <c r="M141" s="3"/>
      <c r="N141" s="3"/>
    </row>
    <row r="142" spans="1:14" ht="15.6" x14ac:dyDescent="0.3">
      <c r="A142" s="281">
        <v>128</v>
      </c>
      <c r="B142" s="279">
        <f>IF(B$11="Include",IFERROR(IF(B$10="Discrete",INDEX(Codification!A$12:A$14,MATCH(Codification!A145,Codification!A$7:A$9,0),1),Codification!A145),0),0)</f>
        <v>0</v>
      </c>
      <c r="C142" s="209">
        <f>IF(C$11="Include",IFERROR(IF(C$10="Discrete",INDEX(Codification!B$12:B$14,MATCH(Codification!B145,Codification!B$7:B$9,0),1),Codification!B145),0),0)</f>
        <v>2.1000000000000001E-2</v>
      </c>
      <c r="D142" s="209">
        <f>IF(D$11="Include",IFERROR(IF(D$10="Discrete",INDEX(Codification!C$12:C$14,MATCH(Codification!C145,Codification!C$7:C$9,0),1),Codification!C145),0),0)</f>
        <v>0.77400000000000002</v>
      </c>
      <c r="E142" s="216">
        <f>IF(E$11="Include",IFERROR(IF(E$10="Discrete",INDEX(Codification!D$12:D$14,MATCH(Codification!D145,Codification!D$7:D$9,0),1),Codification!D145),0),0)</f>
        <v>0.15271428571428575</v>
      </c>
      <c r="F142" s="222">
        <f>Codification!F145</f>
        <v>2.1999999999999999E-2</v>
      </c>
      <c r="G142" s="220">
        <f t="shared" si="9"/>
        <v>1E-4</v>
      </c>
      <c r="H142" s="215"/>
      <c r="I142" s="215"/>
      <c r="J142" s="217"/>
      <c r="L142" s="3"/>
      <c r="M142" s="3"/>
      <c r="N142" s="3"/>
    </row>
    <row r="143" spans="1:14" ht="15.6" x14ac:dyDescent="0.3">
      <c r="A143" s="281">
        <v>129</v>
      </c>
      <c r="B143" s="279">
        <f>IF(B$11="Include",IFERROR(IF(B$10="Discrete",INDEX(Codification!A$12:A$14,MATCH(Codification!A146,Codification!A$7:A$9,0),1),Codification!A146),0),0)</f>
        <v>1</v>
      </c>
      <c r="C143" s="209">
        <f>IF(C$11="Include",IFERROR(IF(C$10="Discrete",INDEX(Codification!B$12:B$14,MATCH(Codification!B146,Codification!B$7:B$9,0),1),Codification!B146),0),0)</f>
        <v>0.29199999999999998</v>
      </c>
      <c r="D143" s="209">
        <f>IF(D$11="Include",IFERROR(IF(D$10="Discrete",INDEX(Codification!C$12:C$14,MATCH(Codification!C146,Codification!C$7:C$9,0),1),Codification!C146),0),0)</f>
        <v>0.16400000000000001</v>
      </c>
      <c r="E143" s="216">
        <f>IF(E$11="Include",IFERROR(IF(E$10="Discrete",INDEX(Codification!D$12:D$14,MATCH(Codification!D146,Codification!D$7:D$9,0),1),Codification!D146),0),0)</f>
        <v>0.51645555555555545</v>
      </c>
      <c r="F143" s="222">
        <f>Codification!F146</f>
        <v>0.68500000000000005</v>
      </c>
      <c r="G143" s="220">
        <f t="shared" ref="G143:G174" si="11">MAX(SUMPRODUCT(B143:E143, B$12:E$12)+$Q$9,0.0001)</f>
        <v>0.65834029925260951</v>
      </c>
      <c r="H143" s="215"/>
      <c r="I143" s="215"/>
      <c r="J143" s="217"/>
      <c r="L143" s="3"/>
      <c r="M143" s="3"/>
      <c r="N143" s="3"/>
    </row>
    <row r="144" spans="1:14" ht="15.6" x14ac:dyDescent="0.3">
      <c r="A144" s="281">
        <v>130</v>
      </c>
      <c r="B144" s="279">
        <f>IF(B$11="Include",IFERROR(IF(B$10="Discrete",INDEX(Codification!A$12:A$14,MATCH(Codification!A147,Codification!A$7:A$9,0),1),Codification!A147),0),0)</f>
        <v>1</v>
      </c>
      <c r="C144" s="209">
        <f>IF(C$11="Include",IFERROR(IF(C$10="Discrete",INDEX(Codification!B$12:B$14,MATCH(Codification!B147,Codification!B$7:B$9,0),1),Codification!B147),0),0)</f>
        <v>0.17</v>
      </c>
      <c r="D144" s="209">
        <f>IF(D$11="Include",IFERROR(IF(D$10="Discrete",INDEX(Codification!C$12:C$14,MATCH(Codification!C147,Codification!C$7:C$9,0),1),Codification!C147),0),0)</f>
        <v>0.66600000000000004</v>
      </c>
      <c r="E144" s="216">
        <f>IF(E$11="Include",IFERROR(IF(E$10="Discrete",INDEX(Codification!D$12:D$14,MATCH(Codification!D147,Codification!D$7:D$9,0),1),Codification!D147),0),0)</f>
        <v>0.33986764705882339</v>
      </c>
      <c r="F144" s="222">
        <f>Codification!F147</f>
        <v>0.40100000000000002</v>
      </c>
      <c r="G144" s="220">
        <f t="shared" si="11"/>
        <v>0.31890693595264868</v>
      </c>
      <c r="H144" s="215"/>
      <c r="I144" s="215"/>
      <c r="J144" s="217"/>
      <c r="L144" s="3"/>
      <c r="M144" s="3"/>
      <c r="N144" s="3"/>
    </row>
    <row r="145" spans="1:14" ht="15.6" x14ac:dyDescent="0.3">
      <c r="A145" s="281">
        <v>131</v>
      </c>
      <c r="B145" s="279">
        <f>IF(B$11="Include",IFERROR(IF(B$10="Discrete",INDEX(Codification!A$12:A$14,MATCH(Codification!A148,Codification!A$7:A$9,0),1),Codification!A148),0),0)</f>
        <v>1</v>
      </c>
      <c r="C145" s="209">
        <f>IF(C$11="Include",IFERROR(IF(C$10="Discrete",INDEX(Codification!B$12:B$14,MATCH(Codification!B148,Codification!B$7:B$9,0),1),Codification!B148),0),0)</f>
        <v>0.27200000000000002</v>
      </c>
      <c r="D145" s="209">
        <f>IF(D$11="Include",IFERROR(IF(D$10="Discrete",INDEX(Codification!C$12:C$14,MATCH(Codification!C148,Codification!C$7:C$9,0),1),Codification!C148),0),0)</f>
        <v>0.248</v>
      </c>
      <c r="E145" s="216">
        <f>IF(E$11="Include",IFERROR(IF(E$10="Discrete",INDEX(Codification!D$12:D$14,MATCH(Codification!D148,Codification!D$7:D$9,0),1),Codification!D148),0),0)</f>
        <v>0.33986764705882339</v>
      </c>
      <c r="F145" s="222">
        <f>Codification!F148</f>
        <v>0.60699999999999998</v>
      </c>
      <c r="G145" s="220">
        <f t="shared" si="11"/>
        <v>0.51848273486750873</v>
      </c>
      <c r="H145" s="215"/>
      <c r="I145" s="215"/>
      <c r="J145" s="217"/>
      <c r="L145" s="3"/>
      <c r="M145" s="3"/>
      <c r="N145" s="3"/>
    </row>
    <row r="146" spans="1:14" ht="15.6" x14ac:dyDescent="0.3">
      <c r="A146" s="281">
        <v>132</v>
      </c>
      <c r="B146" s="279">
        <f>IF(B$11="Include",IFERROR(IF(B$10="Discrete",INDEX(Codification!A$12:A$14,MATCH(Codification!A149,Codification!A$7:A$9,0),1),Codification!A149),0),0)</f>
        <v>0</v>
      </c>
      <c r="C146" s="209">
        <f>IF(C$11="Include",IFERROR(IF(C$10="Discrete",INDEX(Codification!B$12:B$14,MATCH(Codification!B149,Codification!B$7:B$9,0),1),Codification!B149),0),0)</f>
        <v>0.253</v>
      </c>
      <c r="D146" s="209">
        <f>IF(D$11="Include",IFERROR(IF(D$10="Discrete",INDEX(Codification!C$12:C$14,MATCH(Codification!C149,Codification!C$7:C$9,0),1),Codification!C149),0),0)</f>
        <v>0.17699999999999999</v>
      </c>
      <c r="E146" s="216">
        <f>IF(E$11="Include",IFERROR(IF(E$10="Discrete",INDEX(Codification!D$12:D$14,MATCH(Codification!D149,Codification!D$7:D$9,0),1),Codification!D149),0),0)</f>
        <v>0.51645555555555545</v>
      </c>
      <c r="F146" s="222">
        <f>Codification!F149</f>
        <v>0.59399999999999997</v>
      </c>
      <c r="G146" s="220">
        <f t="shared" si="11"/>
        <v>0.49868971041739518</v>
      </c>
      <c r="H146" s="215"/>
      <c r="I146" s="215"/>
      <c r="J146" s="217"/>
      <c r="L146" s="3"/>
      <c r="M146" s="3"/>
      <c r="N146" s="3"/>
    </row>
    <row r="147" spans="1:14" ht="15.6" x14ac:dyDescent="0.3">
      <c r="A147" s="281">
        <v>133</v>
      </c>
      <c r="B147" s="279">
        <f>IF(B$11="Include",IFERROR(IF(B$10="Discrete",INDEX(Codification!A$12:A$14,MATCH(Codification!A150,Codification!A$7:A$9,0),1),Codification!A150),0),0)</f>
        <v>1</v>
      </c>
      <c r="C147" s="209">
        <f>IF(C$11="Include",IFERROR(IF(C$10="Discrete",INDEX(Codification!B$12:B$14,MATCH(Codification!B150,Codification!B$7:B$9,0),1),Codification!B150),0),0)</f>
        <v>0.58599999999999997</v>
      </c>
      <c r="D147" s="209">
        <f>IF(D$11="Include",IFERROR(IF(D$10="Discrete",INDEX(Codification!C$12:C$14,MATCH(Codification!C150,Codification!C$7:C$9,0),1),Codification!C150),0),0)</f>
        <v>0.32</v>
      </c>
      <c r="E147" s="216">
        <f>IF(E$11="Include",IFERROR(IF(E$10="Discrete",INDEX(Codification!D$12:D$14,MATCH(Codification!D150,Codification!D$7:D$9,0),1),Codification!D150),0),0)</f>
        <v>0.51645555555555545</v>
      </c>
      <c r="F147" s="222">
        <f>Codification!F150</f>
        <v>0.8</v>
      </c>
      <c r="G147" s="220">
        <f t="shared" si="11"/>
        <v>0.70291790464223969</v>
      </c>
      <c r="H147" s="215"/>
      <c r="I147" s="215"/>
      <c r="J147" s="217"/>
      <c r="L147" s="3"/>
      <c r="M147" s="3"/>
      <c r="N147" s="3"/>
    </row>
    <row r="148" spans="1:14" ht="15.6" x14ac:dyDescent="0.3">
      <c r="A148" s="281">
        <v>134</v>
      </c>
      <c r="B148" s="279">
        <f>IF(B$11="Include",IFERROR(IF(B$10="Discrete",INDEX(Codification!A$12:A$14,MATCH(Codification!A151,Codification!A$7:A$9,0),1),Codification!A151),0),0)</f>
        <v>1</v>
      </c>
      <c r="C148" s="209">
        <f>IF(C$11="Include",IFERROR(IF(C$10="Discrete",INDEX(Codification!B$12:B$14,MATCH(Codification!B151,Codification!B$7:B$9,0),1),Codification!B151),0),0)</f>
        <v>0.23300000000000001</v>
      </c>
      <c r="D148" s="209">
        <f>IF(D$11="Include",IFERROR(IF(D$10="Discrete",INDEX(Codification!C$12:C$14,MATCH(Codification!C151,Codification!C$7:C$9,0),1),Codification!C151),0),0)</f>
        <v>0.34100000000000003</v>
      </c>
      <c r="E148" s="216">
        <f>IF(E$11="Include",IFERROR(IF(E$10="Discrete",INDEX(Codification!D$12:D$14,MATCH(Codification!D151,Codification!D$7:D$9,0),1),Codification!D151),0),0)</f>
        <v>0.51645555555555545</v>
      </c>
      <c r="F148" s="222">
        <f>Codification!F151</f>
        <v>0.60899999999999999</v>
      </c>
      <c r="G148" s="220">
        <f t="shared" si="11"/>
        <v>0.56816285556540647</v>
      </c>
      <c r="H148" s="215"/>
      <c r="I148" s="215"/>
      <c r="J148" s="217"/>
      <c r="L148" s="3"/>
      <c r="M148" s="3"/>
      <c r="N148" s="3"/>
    </row>
    <row r="149" spans="1:14" ht="15.6" x14ac:dyDescent="0.3">
      <c r="A149" s="281">
        <v>135</v>
      </c>
      <c r="B149" s="279">
        <f>IF(B$11="Include",IFERROR(IF(B$10="Discrete",INDEX(Codification!A$12:A$14,MATCH(Codification!A152,Codification!A$7:A$9,0),1),Codification!A152),0),0)</f>
        <v>1</v>
      </c>
      <c r="C149" s="209">
        <f>IF(C$11="Include",IFERROR(IF(C$10="Discrete",INDEX(Codification!B$12:B$14,MATCH(Codification!B152,Codification!B$7:B$9,0),1),Codification!B152),0),0)</f>
        <v>0.16</v>
      </c>
      <c r="D149" s="209">
        <f>IF(D$11="Include",IFERROR(IF(D$10="Discrete",INDEX(Codification!C$12:C$14,MATCH(Codification!C152,Codification!C$7:C$9,0),1),Codification!C152),0),0)</f>
        <v>0.36499999999999999</v>
      </c>
      <c r="E149" s="216">
        <f>IF(E$11="Include",IFERROR(IF(E$10="Discrete",INDEX(Codification!D$12:D$14,MATCH(Codification!D152,Codification!D$7:D$9,0),1),Codification!D152),0),0)</f>
        <v>0.15271428571428575</v>
      </c>
      <c r="F149" s="222">
        <f>Codification!F152</f>
        <v>0.29199999999999998</v>
      </c>
      <c r="G149" s="220">
        <f t="shared" si="11"/>
        <v>0.32679149373147709</v>
      </c>
      <c r="H149" s="215"/>
      <c r="I149" s="215"/>
      <c r="J149" s="217"/>
      <c r="L149" s="3"/>
      <c r="M149" s="3"/>
      <c r="N149" s="3"/>
    </row>
    <row r="150" spans="1:14" ht="15.6" x14ac:dyDescent="0.3">
      <c r="A150" s="281">
        <v>136</v>
      </c>
      <c r="B150" s="279">
        <f>IF(B$11="Include",IFERROR(IF(B$10="Discrete",INDEX(Codification!A$12:A$14,MATCH(Codification!A153,Codification!A$7:A$9,0),1),Codification!A153),0),0)</f>
        <v>1</v>
      </c>
      <c r="C150" s="209">
        <f>IF(C$11="Include",IFERROR(IF(C$10="Discrete",INDEX(Codification!B$12:B$14,MATCH(Codification!B153,Codification!B$7:B$9,0),1),Codification!B153),0),0)</f>
        <v>0.15</v>
      </c>
      <c r="D150" s="209">
        <f>IF(D$11="Include",IFERROR(IF(D$10="Discrete",INDEX(Codification!C$12:C$14,MATCH(Codification!C153,Codification!C$7:C$9,0),1),Codification!C153),0),0)</f>
        <v>0.57999999999999996</v>
      </c>
      <c r="E150" s="216">
        <f>IF(E$11="Include",IFERROR(IF(E$10="Discrete",INDEX(Codification!D$12:D$14,MATCH(Codification!D153,Codification!D$7:D$9,0),1),Codification!D153),0),0)</f>
        <v>0.51645555555555545</v>
      </c>
      <c r="F150" s="222">
        <f>Codification!F153</f>
        <v>0.39900000000000002</v>
      </c>
      <c r="G150" s="220">
        <f t="shared" si="11"/>
        <v>0.44520268793262507</v>
      </c>
      <c r="H150" s="215"/>
      <c r="I150" s="215"/>
      <c r="J150" s="217"/>
      <c r="L150" s="3"/>
      <c r="M150" s="3"/>
      <c r="N150" s="3"/>
    </row>
    <row r="151" spans="1:14" ht="15.6" x14ac:dyDescent="0.3">
      <c r="A151" s="281">
        <v>137</v>
      </c>
      <c r="B151" s="279">
        <f>IF(B$11="Include",IFERROR(IF(B$10="Discrete",INDEX(Codification!A$12:A$14,MATCH(Codification!A154,Codification!A$7:A$9,0),1),Codification!A154),0),0)</f>
        <v>0</v>
      </c>
      <c r="C151" s="209">
        <f>IF(C$11="Include",IFERROR(IF(C$10="Discrete",INDEX(Codification!B$12:B$14,MATCH(Codification!B154,Codification!B$7:B$9,0),1),Codification!B154),0),0)</f>
        <v>9.0999999999999998E-2</v>
      </c>
      <c r="D151" s="209">
        <f>IF(D$11="Include",IFERROR(IF(D$10="Discrete",INDEX(Codification!C$12:C$14,MATCH(Codification!C154,Codification!C$7:C$9,0),1),Codification!C154),0),0)</f>
        <v>0.29699999999999999</v>
      </c>
      <c r="E151" s="216">
        <f>IF(E$11="Include",IFERROR(IF(E$10="Discrete",INDEX(Codification!D$12:D$14,MATCH(Codification!D154,Codification!D$7:D$9,0),1),Codification!D154),0),0)</f>
        <v>0.33986764705882339</v>
      </c>
      <c r="F151" s="222">
        <f>Codification!F154</f>
        <v>0.24099999999999999</v>
      </c>
      <c r="G151" s="220">
        <f t="shared" si="11"/>
        <v>0.29388032380964213</v>
      </c>
      <c r="H151" s="215"/>
      <c r="I151" s="215"/>
      <c r="J151" s="217"/>
      <c r="L151" s="3"/>
      <c r="M151" s="3"/>
      <c r="N151" s="3"/>
    </row>
    <row r="152" spans="1:14" ht="15.6" x14ac:dyDescent="0.3">
      <c r="A152" s="281">
        <v>138</v>
      </c>
      <c r="B152" s="279">
        <f>IF(B$11="Include",IFERROR(IF(B$10="Discrete",INDEX(Codification!A$12:A$14,MATCH(Codification!A155,Codification!A$7:A$9,0),1),Codification!A155),0),0)</f>
        <v>0</v>
      </c>
      <c r="C152" s="209">
        <f>IF(C$11="Include",IFERROR(IF(C$10="Discrete",INDEX(Codification!B$12:B$14,MATCH(Codification!B155,Codification!B$7:B$9,0),1),Codification!B155),0),0)</f>
        <v>0.76100000000000001</v>
      </c>
      <c r="D152" s="209">
        <f>IF(D$11="Include",IFERROR(IF(D$10="Discrete",INDEX(Codification!C$12:C$14,MATCH(Codification!C155,Codification!C$7:C$9,0),1),Codification!C155),0),0)</f>
        <v>0.51600000000000001</v>
      </c>
      <c r="E152" s="216">
        <f>IF(E$11="Include",IFERROR(IF(E$10="Discrete",INDEX(Codification!D$12:D$14,MATCH(Codification!D155,Codification!D$7:D$9,0),1),Codification!D155),0),0)</f>
        <v>0.33986764705882339</v>
      </c>
      <c r="F152" s="222">
        <f>Codification!F155</f>
        <v>0.41399999999999998</v>
      </c>
      <c r="G152" s="220">
        <f t="shared" si="11"/>
        <v>0.44870261875980488</v>
      </c>
      <c r="H152" s="215"/>
      <c r="I152" s="215"/>
      <c r="J152" s="217"/>
      <c r="L152" s="3"/>
      <c r="M152" s="3"/>
      <c r="N152" s="3"/>
    </row>
    <row r="153" spans="1:14" ht="15.6" x14ac:dyDescent="0.3">
      <c r="A153" s="281">
        <v>139</v>
      </c>
      <c r="B153" s="279">
        <f>IF(B$11="Include",IFERROR(IF(B$10="Discrete",INDEX(Codification!A$12:A$14,MATCH(Codification!A156,Codification!A$7:A$9,0),1),Codification!A156),0),0)</f>
        <v>1</v>
      </c>
      <c r="C153" s="209">
        <f>IF(C$11="Include",IFERROR(IF(C$10="Discrete",INDEX(Codification!B$12:B$14,MATCH(Codification!B156,Codification!B$7:B$9,0),1),Codification!B156),0),0)</f>
        <v>0.59699999999999998</v>
      </c>
      <c r="D153" s="209">
        <f>IF(D$11="Include",IFERROR(IF(D$10="Discrete",INDEX(Codification!C$12:C$14,MATCH(Codification!C156,Codification!C$7:C$9,0),1),Codification!C156),0),0)</f>
        <v>0.77100000000000002</v>
      </c>
      <c r="E153" s="216">
        <f>IF(E$11="Include",IFERROR(IF(E$10="Discrete",INDEX(Codification!D$12:D$14,MATCH(Codification!D156,Codification!D$7:D$9,0),1),Codification!D156),0),0)</f>
        <v>0.51645555555555545</v>
      </c>
      <c r="F153" s="222">
        <f>Codification!F156</f>
        <v>0.63800000000000001</v>
      </c>
      <c r="G153" s="220">
        <f t="shared" si="11"/>
        <v>0.53098874858287703</v>
      </c>
      <c r="H153" s="215"/>
      <c r="I153" s="215"/>
      <c r="J153" s="217"/>
      <c r="L153" s="3"/>
      <c r="M153" s="3"/>
      <c r="N153" s="3"/>
    </row>
    <row r="154" spans="1:14" ht="15.6" x14ac:dyDescent="0.3">
      <c r="A154" s="281">
        <v>140</v>
      </c>
      <c r="B154" s="279">
        <f>IF(B$11="Include",IFERROR(IF(B$10="Discrete",INDEX(Codification!A$12:A$14,MATCH(Codification!A157,Codification!A$7:A$9,0),1),Codification!A157),0),0)</f>
        <v>1</v>
      </c>
      <c r="C154" s="209">
        <f>IF(C$11="Include",IFERROR(IF(C$10="Discrete",INDEX(Codification!B$12:B$14,MATCH(Codification!B157,Codification!B$7:B$9,0),1),Codification!B157),0),0)</f>
        <v>7.0000000000000007E-2</v>
      </c>
      <c r="D154" s="209">
        <f>IF(D$11="Include",IFERROR(IF(D$10="Discrete",INDEX(Codification!C$12:C$14,MATCH(Codification!C157,Codification!C$7:C$9,0),1),Codification!C157),0),0)</f>
        <v>0.58399999999999996</v>
      </c>
      <c r="E154" s="216">
        <f>IF(E$11="Include",IFERROR(IF(E$10="Discrete",INDEX(Codification!D$12:D$14,MATCH(Codification!D157,Codification!D$7:D$9,0),1),Codification!D157),0),0)</f>
        <v>0.15271428571428575</v>
      </c>
      <c r="F154" s="222">
        <f>Codification!F157</f>
        <v>0.157</v>
      </c>
      <c r="G154" s="220">
        <f t="shared" si="11"/>
        <v>0.20912077407454255</v>
      </c>
      <c r="H154" s="215"/>
      <c r="I154" s="215"/>
      <c r="J154" s="217"/>
      <c r="L154" s="3"/>
      <c r="M154" s="3"/>
      <c r="N154" s="3"/>
    </row>
    <row r="155" spans="1:14" ht="15.6" x14ac:dyDescent="0.3">
      <c r="A155" s="281">
        <v>141</v>
      </c>
      <c r="B155" s="279">
        <f>IF(B$11="Include",IFERROR(IF(B$10="Discrete",INDEX(Codification!A$12:A$14,MATCH(Codification!A158,Codification!A$7:A$9,0),1),Codification!A158),0),0)</f>
        <v>0</v>
      </c>
      <c r="C155" s="209">
        <f>IF(C$11="Include",IFERROR(IF(C$10="Discrete",INDEX(Codification!B$12:B$14,MATCH(Codification!B158,Codification!B$7:B$9,0),1),Codification!B158),0),0)</f>
        <v>0.152</v>
      </c>
      <c r="D155" s="209">
        <f>IF(D$11="Include",IFERROR(IF(D$10="Discrete",INDEX(Codification!C$12:C$14,MATCH(Codification!C158,Codification!C$7:C$9,0),1),Codification!C158),0),0)</f>
        <v>0.51900000000000002</v>
      </c>
      <c r="E155" s="216">
        <f>IF(E$11="Include",IFERROR(IF(E$10="Discrete",INDEX(Codification!D$12:D$14,MATCH(Codification!D158,Codification!D$7:D$9,0),1),Codification!D158),0),0)</f>
        <v>0.15271428571428575</v>
      </c>
      <c r="F155" s="222">
        <f>Codification!F158</f>
        <v>0.10299999999999999</v>
      </c>
      <c r="G155" s="220">
        <f t="shared" si="11"/>
        <v>0.12327102453754214</v>
      </c>
      <c r="H155" s="215"/>
      <c r="I155" s="215"/>
      <c r="J155" s="217"/>
      <c r="L155" s="3"/>
      <c r="M155" s="3"/>
      <c r="N155" s="3"/>
    </row>
    <row r="156" spans="1:14" ht="15.6" x14ac:dyDescent="0.3">
      <c r="A156" s="281">
        <v>142</v>
      </c>
      <c r="B156" s="279">
        <f>IF(B$11="Include",IFERROR(IF(B$10="Discrete",INDEX(Codification!A$12:A$14,MATCH(Codification!A159,Codification!A$7:A$9,0),1),Codification!A159),0),0)</f>
        <v>1</v>
      </c>
      <c r="C156" s="209">
        <f>IF(C$11="Include",IFERROR(IF(C$10="Discrete",INDEX(Codification!B$12:B$14,MATCH(Codification!B159,Codification!B$7:B$9,0),1),Codification!B159),0),0)</f>
        <v>0.20599999999999999</v>
      </c>
      <c r="D156" s="209">
        <f>IF(D$11="Include",IFERROR(IF(D$10="Discrete",INDEX(Codification!C$12:C$14,MATCH(Codification!C159,Codification!C$7:C$9,0),1),Codification!C159),0),0)</f>
        <v>0.39200000000000002</v>
      </c>
      <c r="E156" s="216">
        <f>IF(E$11="Include",IFERROR(IF(E$10="Discrete",INDEX(Codification!D$12:D$14,MATCH(Codification!D159,Codification!D$7:D$9,0),1),Codification!D159),0),0)</f>
        <v>0.51645555555555545</v>
      </c>
      <c r="F156" s="222">
        <f>Codification!F159</f>
        <v>0.56599999999999995</v>
      </c>
      <c r="G156" s="220">
        <f t="shared" si="11"/>
        <v>0.53859408993077551</v>
      </c>
      <c r="H156" s="215"/>
      <c r="I156" s="215"/>
      <c r="J156" s="217"/>
      <c r="L156" s="3"/>
      <c r="M156" s="3"/>
      <c r="N156" s="3"/>
    </row>
    <row r="157" spans="1:14" ht="15.6" x14ac:dyDescent="0.3">
      <c r="A157" s="281">
        <v>143</v>
      </c>
      <c r="B157" s="279">
        <f>IF(B$11="Include",IFERROR(IF(B$10="Discrete",INDEX(Codification!A$12:A$14,MATCH(Codification!A160,Codification!A$7:A$9,0),1),Codification!A160),0),0)</f>
        <v>1</v>
      </c>
      <c r="C157" s="209">
        <f>IF(C$11="Include",IFERROR(IF(C$10="Discrete",INDEX(Codification!B$12:B$14,MATCH(Codification!B160,Codification!B$7:B$9,0),1),Codification!B160),0),0)</f>
        <v>0.24099999999999999</v>
      </c>
      <c r="D157" s="209">
        <f>IF(D$11="Include",IFERROR(IF(D$10="Discrete",INDEX(Codification!C$12:C$14,MATCH(Codification!C160,Codification!C$7:C$9,0),1),Codification!C160),0),0)</f>
        <v>0.50600000000000001</v>
      </c>
      <c r="E157" s="216">
        <f>IF(E$11="Include",IFERROR(IF(E$10="Discrete",INDEX(Codification!D$12:D$14,MATCH(Codification!D160,Codification!D$7:D$9,0),1),Codification!D160),0),0)</f>
        <v>0.33986764705882339</v>
      </c>
      <c r="F157" s="222">
        <f>Codification!F160</f>
        <v>0.439</v>
      </c>
      <c r="G157" s="220">
        <f t="shared" si="11"/>
        <v>0.40675753667403053</v>
      </c>
      <c r="H157" s="215"/>
      <c r="I157" s="215"/>
      <c r="J157" s="217"/>
      <c r="L157" s="3"/>
      <c r="M157" s="3"/>
      <c r="N157" s="3"/>
    </row>
    <row r="158" spans="1:14" ht="15.6" x14ac:dyDescent="0.3">
      <c r="A158" s="281">
        <v>144</v>
      </c>
      <c r="B158" s="279">
        <f>IF(B$11="Include",IFERROR(IF(B$10="Discrete",INDEX(Codification!A$12:A$14,MATCH(Codification!A161,Codification!A$7:A$9,0),1),Codification!A161),0),0)</f>
        <v>1</v>
      </c>
      <c r="C158" s="209">
        <f>IF(C$11="Include",IFERROR(IF(C$10="Discrete",INDEX(Codification!B$12:B$14,MATCH(Codification!B161,Codification!B$7:B$9,0),1),Codification!B161),0),0)</f>
        <v>0.69599999999999995</v>
      </c>
      <c r="D158" s="209">
        <f>IF(D$11="Include",IFERROR(IF(D$10="Discrete",INDEX(Codification!C$12:C$14,MATCH(Codification!C161,Codification!C$7:C$9,0),1),Codification!C161),0),0)</f>
        <v>0.27600000000000002</v>
      </c>
      <c r="E158" s="216">
        <f>IF(E$11="Include",IFERROR(IF(E$10="Discrete",INDEX(Codification!D$12:D$14,MATCH(Codification!D161,Codification!D$7:D$9,0),1),Codification!D161),0),0)</f>
        <v>0.51645555555555545</v>
      </c>
      <c r="F158" s="222">
        <f>Codification!F161</f>
        <v>0.65500000000000003</v>
      </c>
      <c r="G158" s="220">
        <f t="shared" si="11"/>
        <v>0.75951603759927377</v>
      </c>
      <c r="H158" s="215"/>
      <c r="I158" s="215"/>
      <c r="J158" s="217"/>
      <c r="L158" s="3"/>
      <c r="M158" s="3"/>
      <c r="N158" s="3"/>
    </row>
    <row r="159" spans="1:14" ht="15.6" x14ac:dyDescent="0.3">
      <c r="A159" s="281">
        <v>145</v>
      </c>
      <c r="B159" s="279">
        <f>IF(B$11="Include",IFERROR(IF(B$10="Discrete",INDEX(Codification!A$12:A$14,MATCH(Codification!A162,Codification!A$7:A$9,0),1),Codification!A162),0),0)</f>
        <v>1</v>
      </c>
      <c r="C159" s="209">
        <f>IF(C$11="Include",IFERROR(IF(C$10="Discrete",INDEX(Codification!B$12:B$14,MATCH(Codification!B162,Codification!B$7:B$9,0),1),Codification!B162),0),0)</f>
        <v>0.3</v>
      </c>
      <c r="D159" s="209">
        <f>IF(D$11="Include",IFERROR(IF(D$10="Discrete",INDEX(Codification!C$12:C$14,MATCH(Codification!C162,Codification!C$7:C$9,0),1),Codification!C162),0),0)</f>
        <v>0.36399999999999999</v>
      </c>
      <c r="E159" s="216">
        <f>IF(E$11="Include",IFERROR(IF(E$10="Discrete",INDEX(Codification!D$12:D$14,MATCH(Codification!D162,Codification!D$7:D$9,0),1),Codification!D162),0),0)</f>
        <v>0.51645555555555545</v>
      </c>
      <c r="F159" s="222">
        <f>Codification!F162</f>
        <v>0.42</v>
      </c>
      <c r="G159" s="220">
        <f t="shared" si="11"/>
        <v>0.58321612619724617</v>
      </c>
      <c r="H159" s="215"/>
      <c r="I159" s="215"/>
      <c r="J159" s="217"/>
      <c r="L159" s="3"/>
      <c r="M159" s="3"/>
      <c r="N159" s="3"/>
    </row>
    <row r="160" spans="1:14" ht="15.6" x14ac:dyDescent="0.3">
      <c r="A160" s="281">
        <v>146</v>
      </c>
      <c r="B160" s="279">
        <f>IF(B$11="Include",IFERROR(IF(B$10="Discrete",INDEX(Codification!A$12:A$14,MATCH(Codification!A163,Codification!A$7:A$9,0),1),Codification!A163),0),0)</f>
        <v>1</v>
      </c>
      <c r="C160" s="209">
        <f>IF(C$11="Include",IFERROR(IF(C$10="Discrete",INDEX(Codification!B$12:B$14,MATCH(Codification!B163,Codification!B$7:B$9,0),1),Codification!B163),0),0)</f>
        <v>0.2</v>
      </c>
      <c r="D160" s="209">
        <f>IF(D$11="Include",IFERROR(IF(D$10="Discrete",INDEX(Codification!C$12:C$14,MATCH(Codification!C163,Codification!C$7:C$9,0),1),Codification!C163),0),0)</f>
        <v>0.621</v>
      </c>
      <c r="E160" s="216">
        <f>IF(E$11="Include",IFERROR(IF(E$10="Discrete",INDEX(Codification!D$12:D$14,MATCH(Codification!D163,Codification!D$7:D$9,0),1),Codification!D163),0),0)</f>
        <v>0.51645555555555545</v>
      </c>
      <c r="F160" s="222">
        <f>Codification!F163</f>
        <v>0.41399999999999998</v>
      </c>
      <c r="G160" s="220">
        <f t="shared" si="11"/>
        <v>0.44714139322785351</v>
      </c>
      <c r="H160" s="215"/>
      <c r="I160" s="215"/>
      <c r="J160" s="217"/>
      <c r="L160" s="3"/>
      <c r="M160" s="3"/>
      <c r="N160" s="3"/>
    </row>
    <row r="161" spans="1:14" ht="15.6" x14ac:dyDescent="0.3">
      <c r="A161" s="281">
        <v>147</v>
      </c>
      <c r="B161" s="279">
        <f>IF(B$11="Include",IFERROR(IF(B$10="Discrete",INDEX(Codification!A$12:A$14,MATCH(Codification!A164,Codification!A$7:A$9,0),1),Codification!A164),0),0)</f>
        <v>0</v>
      </c>
      <c r="C161" s="209">
        <f>IF(C$11="Include",IFERROR(IF(C$10="Discrete",INDEX(Codification!B$12:B$14,MATCH(Codification!B164,Codification!B$7:B$9,0),1),Codification!B164),0),0)</f>
        <v>9.4E-2</v>
      </c>
      <c r="D161" s="209">
        <f>IF(D$11="Include",IFERROR(IF(D$10="Discrete",INDEX(Codification!C$12:C$14,MATCH(Codification!C164,Codification!C$7:C$9,0),1),Codification!C164),0),0)</f>
        <v>0.626</v>
      </c>
      <c r="E161" s="216">
        <f>IF(E$11="Include",IFERROR(IF(E$10="Discrete",INDEX(Codification!D$12:D$14,MATCH(Codification!D164,Codification!D$7:D$9,0),1),Codification!D164),0),0)</f>
        <v>0.33986764705882339</v>
      </c>
      <c r="F161" s="222">
        <f>Codification!F164</f>
        <v>0.107</v>
      </c>
      <c r="G161" s="220">
        <f t="shared" si="11"/>
        <v>0.166658257780401</v>
      </c>
      <c r="H161" s="215"/>
      <c r="I161" s="215"/>
      <c r="J161" s="217"/>
      <c r="L161" s="3"/>
      <c r="M161" s="3"/>
      <c r="N161" s="3"/>
    </row>
    <row r="162" spans="1:14" ht="15.6" x14ac:dyDescent="0.3">
      <c r="A162" s="281">
        <v>148</v>
      </c>
      <c r="B162" s="279">
        <f>IF(B$11="Include",IFERROR(IF(B$10="Discrete",INDEX(Codification!A$12:A$14,MATCH(Codification!A165,Codification!A$7:A$9,0),1),Codification!A165),0),0)</f>
        <v>1</v>
      </c>
      <c r="C162" s="209">
        <f>IF(C$11="Include",IFERROR(IF(C$10="Discrete",INDEX(Codification!B$12:B$14,MATCH(Codification!B165,Codification!B$7:B$9,0),1),Codification!B165),0),0)</f>
        <v>0.104</v>
      </c>
      <c r="D162" s="209">
        <f>IF(D$11="Include",IFERROR(IF(D$10="Discrete",INDEX(Codification!C$12:C$14,MATCH(Codification!C165,Codification!C$7:C$9,0),1),Codification!C165),0),0)</f>
        <v>0.128</v>
      </c>
      <c r="E162" s="216">
        <f>IF(E$11="Include",IFERROR(IF(E$10="Discrete",INDEX(Codification!D$12:D$14,MATCH(Codification!D165,Codification!D$7:D$9,0),1),Codification!D165),0),0)</f>
        <v>0.33986764705882339</v>
      </c>
      <c r="F162" s="222">
        <f>Codification!F165</f>
        <v>0.46300000000000002</v>
      </c>
      <c r="G162" s="220">
        <f t="shared" si="11"/>
        <v>0.50504294924825532</v>
      </c>
      <c r="H162" s="215"/>
      <c r="I162" s="215"/>
      <c r="J162" s="217"/>
      <c r="L162" s="3"/>
      <c r="M162" s="3"/>
      <c r="N162" s="3"/>
    </row>
    <row r="163" spans="1:14" ht="15.6" x14ac:dyDescent="0.3">
      <c r="A163" s="281">
        <v>149</v>
      </c>
      <c r="B163" s="279">
        <f>IF(B$11="Include",IFERROR(IF(B$10="Discrete",INDEX(Codification!A$12:A$14,MATCH(Codification!A166,Codification!A$7:A$9,0),1),Codification!A166),0),0)</f>
        <v>1</v>
      </c>
      <c r="C163" s="209">
        <f>IF(C$11="Include",IFERROR(IF(C$10="Discrete",INDEX(Codification!B$12:B$14,MATCH(Codification!B166,Codification!B$7:B$9,0),1),Codification!B166),0),0)</f>
        <v>0.107</v>
      </c>
      <c r="D163" s="209">
        <f>IF(D$11="Include",IFERROR(IF(D$10="Discrete",INDEX(Codification!C$12:C$14,MATCH(Codification!C166,Codification!C$7:C$9,0),1),Codification!C166),0),0)</f>
        <v>0.7</v>
      </c>
      <c r="E163" s="216">
        <f>IF(E$11="Include",IFERROR(IF(E$10="Discrete",INDEX(Codification!D$12:D$14,MATCH(Codification!D166,Codification!D$7:D$9,0),1),Codification!D166),0),0)</f>
        <v>0.51645555555555545</v>
      </c>
      <c r="F163" s="222">
        <f>Codification!F166</f>
        <v>0.36199999999999999</v>
      </c>
      <c r="G163" s="220">
        <f t="shared" si="11"/>
        <v>0.38298980765438173</v>
      </c>
      <c r="H163" s="215"/>
      <c r="I163" s="215"/>
      <c r="J163" s="217"/>
      <c r="L163" s="3"/>
      <c r="M163" s="3"/>
      <c r="N163" s="3"/>
    </row>
    <row r="164" spans="1:14" ht="15.6" x14ac:dyDescent="0.3">
      <c r="A164" s="281">
        <v>150</v>
      </c>
      <c r="B164" s="279">
        <f>IF(B$11="Include",IFERROR(IF(B$10="Discrete",INDEX(Codification!A$12:A$14,MATCH(Codification!A167,Codification!A$7:A$9,0),1),Codification!A167),0),0)</f>
        <v>1</v>
      </c>
      <c r="C164" s="209">
        <f>IF(C$11="Include",IFERROR(IF(C$10="Discrete",INDEX(Codification!B$12:B$14,MATCH(Codification!B167,Codification!B$7:B$9,0),1),Codification!B167),0),0)</f>
        <v>0.52200000000000002</v>
      </c>
      <c r="D164" s="209">
        <f>IF(D$11="Include",IFERROR(IF(D$10="Discrete",INDEX(Codification!C$12:C$14,MATCH(Codification!C167,Codification!C$7:C$9,0),1),Codification!C167),0),0)</f>
        <v>0.33</v>
      </c>
      <c r="E164" s="216">
        <f>IF(E$11="Include",IFERROR(IF(E$10="Discrete",INDEX(Codification!D$12:D$14,MATCH(Codification!D167,Codification!D$7:D$9,0),1),Codification!D167),0),0)</f>
        <v>0.51645555555555545</v>
      </c>
      <c r="F164" s="222">
        <f>Codification!F167</f>
        <v>0.66600000000000004</v>
      </c>
      <c r="G164" s="220">
        <f t="shared" si="11"/>
        <v>0.67607149843592274</v>
      </c>
      <c r="H164" s="215"/>
      <c r="I164" s="215"/>
      <c r="J164" s="217"/>
      <c r="L164" s="3"/>
      <c r="M164" s="3"/>
      <c r="N164" s="3"/>
    </row>
    <row r="165" spans="1:14" ht="15.6" x14ac:dyDescent="0.3">
      <c r="A165" s="281">
        <v>151</v>
      </c>
      <c r="B165" s="279">
        <f>IF(B$11="Include",IFERROR(IF(B$10="Discrete",INDEX(Codification!A$12:A$14,MATCH(Codification!A168,Codification!A$7:A$9,0),1),Codification!A168),0),0)</f>
        <v>0</v>
      </c>
      <c r="C165" s="209">
        <f>IF(C$11="Include",IFERROR(IF(C$10="Discrete",INDEX(Codification!B$12:B$14,MATCH(Codification!B168,Codification!B$7:B$9,0),1),Codification!B168),0),0)</f>
        <v>0.28199999999999997</v>
      </c>
      <c r="D165" s="209">
        <f>IF(D$11="Include",IFERROR(IF(D$10="Discrete",INDEX(Codification!C$12:C$14,MATCH(Codification!C168,Codification!C$7:C$9,0),1),Codification!C168),0),0)</f>
        <v>0.80900000000000005</v>
      </c>
      <c r="E165" s="216">
        <f>IF(E$11="Include",IFERROR(IF(E$10="Discrete",INDEX(Codification!D$12:D$14,MATCH(Codification!D168,Codification!D$7:D$9,0),1),Codification!D168),0),0)</f>
        <v>0.15271428571428575</v>
      </c>
      <c r="F165" s="222">
        <f>Codification!F168</f>
        <v>0.126</v>
      </c>
      <c r="G165" s="220">
        <f t="shared" si="11"/>
        <v>5.6792516935528919E-2</v>
      </c>
      <c r="H165" s="215"/>
      <c r="I165" s="215"/>
      <c r="J165" s="217"/>
      <c r="L165" s="3"/>
      <c r="M165" s="3"/>
      <c r="N165" s="3"/>
    </row>
    <row r="166" spans="1:14" ht="15.6" x14ac:dyDescent="0.3">
      <c r="A166" s="281">
        <v>152</v>
      </c>
      <c r="B166" s="279">
        <f>IF(B$11="Include",IFERROR(IF(B$10="Discrete",INDEX(Codification!A$12:A$14,MATCH(Codification!A169,Codification!A$7:A$9,0),1),Codification!A169),0),0)</f>
        <v>0</v>
      </c>
      <c r="C166" s="209">
        <f>IF(C$11="Include",IFERROR(IF(C$10="Discrete",INDEX(Codification!B$12:B$14,MATCH(Codification!B169,Codification!B$7:B$9,0),1),Codification!B169),0),0)</f>
        <v>0.20100000000000001</v>
      </c>
      <c r="D166" s="209">
        <f>IF(D$11="Include",IFERROR(IF(D$10="Discrete",INDEX(Codification!C$12:C$14,MATCH(Codification!C169,Codification!C$7:C$9,0),1),Codification!C169),0),0)</f>
        <v>0.22800000000000001</v>
      </c>
      <c r="E166" s="216">
        <f>IF(E$11="Include",IFERROR(IF(E$10="Discrete",INDEX(Codification!D$12:D$14,MATCH(Codification!D169,Codification!D$7:D$9,0),1),Codification!D169),0),0)</f>
        <v>0.51645555555555545</v>
      </c>
      <c r="F166" s="222">
        <f>Codification!F169</f>
        <v>0.49199999999999999</v>
      </c>
      <c r="G166" s="220">
        <f t="shared" si="11"/>
        <v>0.46015735877595187</v>
      </c>
      <c r="H166" s="215"/>
      <c r="I166" s="215"/>
      <c r="J166" s="217"/>
      <c r="L166" s="3"/>
      <c r="M166" s="3"/>
      <c r="N166" s="3"/>
    </row>
    <row r="167" spans="1:14" ht="15.6" x14ac:dyDescent="0.3">
      <c r="A167" s="281">
        <v>153</v>
      </c>
      <c r="B167" s="279">
        <f>IF(B$11="Include",IFERROR(IF(B$10="Discrete",INDEX(Codification!A$12:A$14,MATCH(Codification!A170,Codification!A$7:A$9,0),1),Codification!A170),0),0)</f>
        <v>0</v>
      </c>
      <c r="C167" s="209">
        <f>IF(C$11="Include",IFERROR(IF(C$10="Discrete",INDEX(Codification!B$12:B$14,MATCH(Codification!B170,Codification!B$7:B$9,0),1),Codification!B170),0),0)</f>
        <v>0.29399999999999998</v>
      </c>
      <c r="D167" s="209">
        <f>IF(D$11="Include",IFERROR(IF(D$10="Discrete",INDEX(Codification!C$12:C$14,MATCH(Codification!C170,Codification!C$7:C$9,0),1),Codification!C170),0),0)</f>
        <v>0.33400000000000002</v>
      </c>
      <c r="E167" s="216">
        <f>IF(E$11="Include",IFERROR(IF(E$10="Discrete",INDEX(Codification!D$12:D$14,MATCH(Codification!D170,Codification!D$7:D$9,0),1),Codification!D170),0),0)</f>
        <v>0.51645555555555545</v>
      </c>
      <c r="F167" s="222">
        <f>Codification!F170</f>
        <v>0.48299999999999998</v>
      </c>
      <c r="G167" s="220">
        <f t="shared" si="11"/>
        <v>0.452165862815196</v>
      </c>
      <c r="H167" s="215"/>
      <c r="I167" s="215"/>
      <c r="J167" s="217"/>
      <c r="L167" s="3"/>
      <c r="M167" s="3"/>
      <c r="N167" s="3"/>
    </row>
    <row r="168" spans="1:14" ht="15.6" x14ac:dyDescent="0.3">
      <c r="A168" s="281">
        <v>154</v>
      </c>
      <c r="B168" s="279">
        <f>IF(B$11="Include",IFERROR(IF(B$10="Discrete",INDEX(Codification!A$12:A$14,MATCH(Codification!A171,Codification!A$7:A$9,0),1),Codification!A171),0),0)</f>
        <v>1</v>
      </c>
      <c r="C168" s="209">
        <f>IF(C$11="Include",IFERROR(IF(C$10="Discrete",INDEX(Codification!B$12:B$14,MATCH(Codification!B171,Codification!B$7:B$9,0),1),Codification!B171),0),0)</f>
        <v>0.112</v>
      </c>
      <c r="D168" s="209">
        <f>IF(D$11="Include",IFERROR(IF(D$10="Discrete",INDEX(Codification!C$12:C$14,MATCH(Codification!C171,Codification!C$7:C$9,0),1),Codification!C171),0),0)</f>
        <v>0.23599999999999999</v>
      </c>
      <c r="E168" s="216">
        <f>IF(E$11="Include",IFERROR(IF(E$10="Discrete",INDEX(Codification!D$12:D$14,MATCH(Codification!D171,Codification!D$7:D$9,0),1),Codification!D171),0),0)</f>
        <v>0.33986764705882339</v>
      </c>
      <c r="F168" s="222">
        <f>Codification!F171</f>
        <v>0.51300000000000001</v>
      </c>
      <c r="G168" s="220">
        <f t="shared" si="11"/>
        <v>0.4657953356585619</v>
      </c>
      <c r="H168" s="215"/>
      <c r="I168" s="215"/>
      <c r="J168" s="217"/>
      <c r="L168" s="3"/>
      <c r="M168" s="3"/>
      <c r="N168" s="3"/>
    </row>
    <row r="169" spans="1:14" ht="15.6" x14ac:dyDescent="0.3">
      <c r="A169" s="281">
        <v>155</v>
      </c>
      <c r="B169" s="279">
        <f>IF(B$11="Include",IFERROR(IF(B$10="Discrete",INDEX(Codification!A$12:A$14,MATCH(Codification!A172,Codification!A$7:A$9,0),1),Codification!A172),0),0)</f>
        <v>1</v>
      </c>
      <c r="C169" s="209">
        <f>IF(C$11="Include",IFERROR(IF(C$10="Discrete",INDEX(Codification!B$12:B$14,MATCH(Codification!B172,Codification!B$7:B$9,0),1),Codification!B172),0),0)</f>
        <v>7.4999999999999997E-2</v>
      </c>
      <c r="D169" s="209">
        <f>IF(D$11="Include",IFERROR(IF(D$10="Discrete",INDEX(Codification!C$12:C$14,MATCH(Codification!C172,Codification!C$7:C$9,0),1),Codification!C172),0),0)</f>
        <v>0.82599999999999996</v>
      </c>
      <c r="E169" s="216">
        <f>IF(E$11="Include",IFERROR(IF(E$10="Discrete",INDEX(Codification!D$12:D$14,MATCH(Codification!D172,Codification!D$7:D$9,0),1),Codification!D172),0),0)</f>
        <v>0.15271428571428575</v>
      </c>
      <c r="F169" s="222">
        <f>Codification!F172</f>
        <v>7.1999999999999995E-2</v>
      </c>
      <c r="G169" s="220">
        <f t="shared" si="11"/>
        <v>0.11654254137707769</v>
      </c>
      <c r="H169" s="215"/>
      <c r="I169" s="215"/>
      <c r="J169" s="217"/>
      <c r="L169" s="3"/>
      <c r="M169" s="3"/>
      <c r="N169" s="3"/>
    </row>
    <row r="170" spans="1:14" ht="15.6" x14ac:dyDescent="0.3">
      <c r="A170" s="281">
        <v>156</v>
      </c>
      <c r="B170" s="279">
        <f>IF(B$11="Include",IFERROR(IF(B$10="Discrete",INDEX(Codification!A$12:A$14,MATCH(Codification!A173,Codification!A$7:A$9,0),1),Codification!A173),0),0)</f>
        <v>1</v>
      </c>
      <c r="C170" s="209">
        <f>IF(C$11="Include",IFERROR(IF(C$10="Discrete",INDEX(Codification!B$12:B$14,MATCH(Codification!B173,Codification!B$7:B$9,0),1),Codification!B173),0),0)</f>
        <v>0.192</v>
      </c>
      <c r="D170" s="209">
        <f>IF(D$11="Include",IFERROR(IF(D$10="Discrete",INDEX(Codification!C$12:C$14,MATCH(Codification!C173,Codification!C$7:C$9,0),1),Codification!C173),0),0)</f>
        <v>0.84</v>
      </c>
      <c r="E170" s="216">
        <f>IF(E$11="Include",IFERROR(IF(E$10="Discrete",INDEX(Codification!D$12:D$14,MATCH(Codification!D173,Codification!D$7:D$9,0),1),Codification!D173),0),0)</f>
        <v>0.51645555555555545</v>
      </c>
      <c r="F170" s="222">
        <f>Codification!F173</f>
        <v>0.44800000000000001</v>
      </c>
      <c r="G170" s="220">
        <f t="shared" si="11"/>
        <v>0.35887123567326362</v>
      </c>
      <c r="H170" s="215"/>
      <c r="I170" s="215"/>
      <c r="J170" s="217"/>
      <c r="L170" s="3"/>
      <c r="M170" s="3"/>
      <c r="N170" s="3"/>
    </row>
    <row r="171" spans="1:14" ht="15.6" x14ac:dyDescent="0.3">
      <c r="A171" s="281">
        <v>157</v>
      </c>
      <c r="B171" s="279">
        <f>IF(B$11="Include",IFERROR(IF(B$10="Discrete",INDEX(Codification!A$12:A$14,MATCH(Codification!A174,Codification!A$7:A$9,0),1),Codification!A174),0),0)</f>
        <v>1</v>
      </c>
      <c r="C171" s="209">
        <f>IF(C$11="Include",IFERROR(IF(C$10="Discrete",INDEX(Codification!B$12:B$14,MATCH(Codification!B174,Codification!B$7:B$9,0),1),Codification!B174),0),0)</f>
        <v>0.23799999999999999</v>
      </c>
      <c r="D171" s="209">
        <f>IF(D$11="Include",IFERROR(IF(D$10="Discrete",INDEX(Codification!C$12:C$14,MATCH(Codification!C174,Codification!C$7:C$9,0),1),Codification!C174),0),0)</f>
        <v>0.17199999999999999</v>
      </c>
      <c r="E171" s="216">
        <f>IF(E$11="Include",IFERROR(IF(E$10="Discrete",INDEX(Codification!D$12:D$14,MATCH(Codification!D174,Codification!D$7:D$9,0),1),Codification!D174),0),0)</f>
        <v>0.33986764705882339</v>
      </c>
      <c r="F171" s="222">
        <f>Codification!F174</f>
        <v>0.54600000000000004</v>
      </c>
      <c r="G171" s="220">
        <f t="shared" si="11"/>
        <v>0.53592941571771036</v>
      </c>
      <c r="H171" s="215"/>
      <c r="I171" s="215"/>
      <c r="J171" s="217"/>
      <c r="L171" s="3"/>
      <c r="M171" s="3"/>
      <c r="N171" s="3"/>
    </row>
    <row r="172" spans="1:14" ht="15.6" x14ac:dyDescent="0.3">
      <c r="A172" s="281">
        <v>158</v>
      </c>
      <c r="B172" s="279">
        <f>IF(B$11="Include",IFERROR(IF(B$10="Discrete",INDEX(Codification!A$12:A$14,MATCH(Codification!A175,Codification!A$7:A$9,0),1),Codification!A175),0),0)</f>
        <v>0</v>
      </c>
      <c r="C172" s="209">
        <f>IF(C$11="Include",IFERROR(IF(C$10="Discrete",INDEX(Codification!B$12:B$14,MATCH(Codification!B175,Codification!B$7:B$9,0),1),Codification!B175),0),0)</f>
        <v>8.7999999999999995E-2</v>
      </c>
      <c r="D172" s="209">
        <f>IF(D$11="Include",IFERROR(IF(D$10="Discrete",INDEX(Codification!C$12:C$14,MATCH(Codification!C175,Codification!C$7:C$9,0),1),Codification!C175),0),0)</f>
        <v>0.219</v>
      </c>
      <c r="E172" s="216">
        <f>IF(E$11="Include",IFERROR(IF(E$10="Discrete",INDEX(Codification!D$12:D$14,MATCH(Codification!D175,Codification!D$7:D$9,0),1),Codification!D175),0),0)</f>
        <v>0.33986764705882339</v>
      </c>
      <c r="F172" s="222">
        <f>Codification!F175</f>
        <v>0.34200000000000003</v>
      </c>
      <c r="G172" s="220">
        <f t="shared" si="11"/>
        <v>0.32322177651406658</v>
      </c>
      <c r="H172" s="215"/>
      <c r="I172" s="215"/>
      <c r="J172" s="217"/>
      <c r="L172" s="3"/>
      <c r="M172" s="3"/>
      <c r="N172" s="3"/>
    </row>
    <row r="173" spans="1:14" ht="15.6" x14ac:dyDescent="0.3">
      <c r="A173" s="281">
        <v>159</v>
      </c>
      <c r="B173" s="279">
        <f>IF(B$11="Include",IFERROR(IF(B$10="Discrete",INDEX(Codification!A$12:A$14,MATCH(Codification!A176,Codification!A$7:A$9,0),1),Codification!A176),0),0)</f>
        <v>0</v>
      </c>
      <c r="C173" s="209">
        <f>IF(C$11="Include",IFERROR(IF(C$10="Discrete",INDEX(Codification!B$12:B$14,MATCH(Codification!B176,Codification!B$7:B$9,0),1),Codification!B176),0),0)</f>
        <v>0.28699999999999998</v>
      </c>
      <c r="D173" s="209">
        <f>IF(D$11="Include",IFERROR(IF(D$10="Discrete",INDEX(Codification!C$12:C$14,MATCH(Codification!C176,Codification!C$7:C$9,0),1),Codification!C176),0),0)</f>
        <v>0.504</v>
      </c>
      <c r="E173" s="216">
        <f>IF(E$11="Include",IFERROR(IF(E$10="Discrete",INDEX(Codification!D$12:D$14,MATCH(Codification!D176,Codification!D$7:D$9,0),1),Codification!D176),0),0)</f>
        <v>0.51645555555555545</v>
      </c>
      <c r="F173" s="222">
        <f>Codification!F176</f>
        <v>0.29599999999999999</v>
      </c>
      <c r="G173" s="220">
        <f t="shared" si="11"/>
        <v>0.38336241624237677</v>
      </c>
      <c r="H173" s="215"/>
      <c r="I173" s="215"/>
      <c r="J173" s="217"/>
      <c r="L173" s="3"/>
      <c r="M173" s="3"/>
      <c r="N173" s="3"/>
    </row>
    <row r="174" spans="1:14" ht="15.6" x14ac:dyDescent="0.3">
      <c r="A174" s="281">
        <v>160</v>
      </c>
      <c r="B174" s="279">
        <f>IF(B$11="Include",IFERROR(IF(B$10="Discrete",INDEX(Codification!A$12:A$14,MATCH(Codification!A177,Codification!A$7:A$9,0),1),Codification!A177),0),0)</f>
        <v>0</v>
      </c>
      <c r="C174" s="209">
        <f>IF(C$11="Include",IFERROR(IF(C$10="Discrete",INDEX(Codification!B$12:B$14,MATCH(Codification!B177,Codification!B$7:B$9,0),1),Codification!B177),0),0)</f>
        <v>0.14299999999999999</v>
      </c>
      <c r="D174" s="209">
        <f>IF(D$11="Include",IFERROR(IF(D$10="Discrete",INDEX(Codification!C$12:C$14,MATCH(Codification!C177,Codification!C$7:C$9,0),1),Codification!C177),0),0)</f>
        <v>0.45200000000000001</v>
      </c>
      <c r="E174" s="216">
        <f>IF(E$11="Include",IFERROR(IF(E$10="Discrete",INDEX(Codification!D$12:D$14,MATCH(Codification!D177,Codification!D$7:D$9,0),1),Codification!D177),0),0)</f>
        <v>0.33986764705882339</v>
      </c>
      <c r="F174" s="222">
        <f>Codification!F177</f>
        <v>0.14499999999999999</v>
      </c>
      <c r="G174" s="220">
        <f t="shared" si="11"/>
        <v>0.2520803792562159</v>
      </c>
      <c r="H174" s="215"/>
      <c r="I174" s="215"/>
      <c r="J174" s="217"/>
      <c r="L174" s="3"/>
      <c r="M174" s="3"/>
      <c r="N174" s="3"/>
    </row>
    <row r="175" spans="1:14" ht="15.6" x14ac:dyDescent="0.3">
      <c r="A175" s="281">
        <v>161</v>
      </c>
      <c r="B175" s="279">
        <f>IF(B$11="Include",IFERROR(IF(B$10="Discrete",INDEX(Codification!A$12:A$14,MATCH(Codification!A178,Codification!A$7:A$9,0),1),Codification!A178),0),0)</f>
        <v>1</v>
      </c>
      <c r="C175" s="209">
        <f>IF(C$11="Include",IFERROR(IF(C$10="Discrete",INDEX(Codification!B$12:B$14,MATCH(Codification!B178,Codification!B$7:B$9,0),1),Codification!B178),0),0)</f>
        <v>0.151</v>
      </c>
      <c r="D175" s="209">
        <f>IF(D$11="Include",IFERROR(IF(D$10="Discrete",INDEX(Codification!C$12:C$14,MATCH(Codification!C178,Codification!C$7:C$9,0),1),Codification!C178),0),0)</f>
        <v>8.2000000000000003E-2</v>
      </c>
      <c r="E175" s="216">
        <f>IF(E$11="Include",IFERROR(IF(E$10="Discrete",INDEX(Codification!D$12:D$14,MATCH(Codification!D178,Codification!D$7:D$9,0),1),Codification!D178),0),0)</f>
        <v>0.51645555555555545</v>
      </c>
      <c r="F175" s="222">
        <f>Codification!F178</f>
        <v>0.73</v>
      </c>
      <c r="G175" s="220">
        <f t="shared" ref="G175:G206" si="12">MAX(SUMPRODUCT(B175:E175, B$12:E$12)+$Q$9,0.0001)</f>
        <v>0.63976260761098025</v>
      </c>
      <c r="H175" s="215"/>
      <c r="I175" s="215"/>
      <c r="J175" s="217"/>
      <c r="L175" s="3"/>
      <c r="M175" s="3"/>
      <c r="N175" s="3"/>
    </row>
    <row r="176" spans="1:14" ht="15.6" x14ac:dyDescent="0.3">
      <c r="A176" s="281">
        <v>162</v>
      </c>
      <c r="B176" s="279">
        <f>IF(B$11="Include",IFERROR(IF(B$10="Discrete",INDEX(Codification!A$12:A$14,MATCH(Codification!A179,Codification!A$7:A$9,0),1),Codification!A179),0),0)</f>
        <v>0</v>
      </c>
      <c r="C176" s="209">
        <f>IF(C$11="Include",IFERROR(IF(C$10="Discrete",INDEX(Codification!B$12:B$14,MATCH(Codification!B179,Codification!B$7:B$9,0),1),Codification!B179),0),0)</f>
        <v>0.16400000000000001</v>
      </c>
      <c r="D176" s="209">
        <f>IF(D$11="Include",IFERROR(IF(D$10="Discrete",INDEX(Codification!C$12:C$14,MATCH(Codification!C179,Codification!C$7:C$9,0),1),Codification!C179),0),0)</f>
        <v>0.19600000000000001</v>
      </c>
      <c r="E176" s="216">
        <f>IF(E$11="Include",IFERROR(IF(E$10="Discrete",INDEX(Codification!D$12:D$14,MATCH(Codification!D179,Codification!D$7:D$9,0),1),Codification!D179),0),0)</f>
        <v>0.33986764705882339</v>
      </c>
      <c r="F176" s="222">
        <f>Codification!F179</f>
        <v>0.36899999999999999</v>
      </c>
      <c r="G176" s="220">
        <f t="shared" si="12"/>
        <v>0.35944021784119373</v>
      </c>
      <c r="H176" s="215"/>
      <c r="I176" s="215"/>
      <c r="J176" s="217"/>
      <c r="L176" s="3"/>
      <c r="M176" s="3"/>
      <c r="N176" s="3"/>
    </row>
    <row r="177" spans="1:14" ht="15.6" x14ac:dyDescent="0.3">
      <c r="A177" s="281">
        <v>163</v>
      </c>
      <c r="B177" s="279">
        <f>IF(B$11="Include",IFERROR(IF(B$10="Discrete",INDEX(Codification!A$12:A$14,MATCH(Codification!A180,Codification!A$7:A$9,0),1),Codification!A180),0),0)</f>
        <v>1</v>
      </c>
      <c r="C177" s="209">
        <f>IF(C$11="Include",IFERROR(IF(C$10="Discrete",INDEX(Codification!B$12:B$14,MATCH(Codification!B180,Codification!B$7:B$9,0),1),Codification!B180),0),0)</f>
        <v>0.18</v>
      </c>
      <c r="D177" s="209">
        <f>IF(D$11="Include",IFERROR(IF(D$10="Discrete",INDEX(Codification!C$12:C$14,MATCH(Codification!C180,Codification!C$7:C$9,0),1),Codification!C180),0),0)</f>
        <v>0.28499999999999998</v>
      </c>
      <c r="E177" s="216">
        <f>IF(E$11="Include",IFERROR(IF(E$10="Discrete",INDEX(Codification!D$12:D$14,MATCH(Codification!D180,Codification!D$7:D$9,0),1),Codification!D180),0),0)</f>
        <v>0.33986764705882339</v>
      </c>
      <c r="F177" s="222">
        <f>Codification!F180</f>
        <v>0.39400000000000002</v>
      </c>
      <c r="G177" s="220">
        <f t="shared" si="12"/>
        <v>0.47106812205559356</v>
      </c>
      <c r="H177" s="215"/>
      <c r="I177" s="215"/>
      <c r="J177" s="217"/>
      <c r="L177" s="3"/>
      <c r="M177" s="3"/>
      <c r="N177" s="3"/>
    </row>
    <row r="178" spans="1:14" ht="15.6" x14ac:dyDescent="0.3">
      <c r="A178" s="281">
        <v>164</v>
      </c>
      <c r="B178" s="279">
        <f>IF(B$11="Include",IFERROR(IF(B$10="Discrete",INDEX(Codification!A$12:A$14,MATCH(Codification!A181,Codification!A$7:A$9,0),1),Codification!A181),0),0)</f>
        <v>0</v>
      </c>
      <c r="C178" s="209">
        <f>IF(C$11="Include",IFERROR(IF(C$10="Discrete",INDEX(Codification!B$12:B$14,MATCH(Codification!B181,Codification!B$7:B$9,0),1),Codification!B181),0),0)</f>
        <v>0.27200000000000002</v>
      </c>
      <c r="D178" s="209">
        <f>IF(D$11="Include",IFERROR(IF(D$10="Discrete",INDEX(Codification!C$12:C$14,MATCH(Codification!C181,Codification!C$7:C$9,0),1),Codification!C181),0),0)</f>
        <v>0.58199999999999996</v>
      </c>
      <c r="E178" s="216">
        <f>IF(E$11="Include",IFERROR(IF(E$10="Discrete",INDEX(Codification!D$12:D$14,MATCH(Codification!D181,Codification!D$7:D$9,0),1),Codification!D181),0),0)</f>
        <v>0.33986764705882339</v>
      </c>
      <c r="F178" s="222">
        <f>Codification!F181</f>
        <v>0.17299999999999999</v>
      </c>
      <c r="G178" s="220">
        <f t="shared" si="12"/>
        <v>0.24763734467596488</v>
      </c>
      <c r="H178" s="215"/>
      <c r="I178" s="215"/>
      <c r="J178" s="217"/>
      <c r="L178" s="3"/>
      <c r="M178" s="3"/>
      <c r="N178" s="3"/>
    </row>
    <row r="179" spans="1:14" ht="15.6" x14ac:dyDescent="0.3">
      <c r="A179" s="281">
        <v>165</v>
      </c>
      <c r="B179" s="279">
        <f>IF(B$11="Include",IFERROR(IF(B$10="Discrete",INDEX(Codification!A$12:A$14,MATCH(Codification!A182,Codification!A$7:A$9,0),1),Codification!A182),0),0)</f>
        <v>0</v>
      </c>
      <c r="C179" s="209">
        <f>IF(C$11="Include",IFERROR(IF(C$10="Discrete",INDEX(Codification!B$12:B$14,MATCH(Codification!B182,Codification!B$7:B$9,0),1),Codification!B182),0),0)</f>
        <v>7.5999999999999998E-2</v>
      </c>
      <c r="D179" s="209">
        <f>IF(D$11="Include",IFERROR(IF(D$10="Discrete",INDEX(Codification!C$12:C$14,MATCH(Codification!C182,Codification!C$7:C$9,0),1),Codification!C182),0),0)</f>
        <v>0.42699999999999999</v>
      </c>
      <c r="E179" s="216">
        <f>IF(E$11="Include",IFERROR(IF(E$10="Discrete",INDEX(Codification!D$12:D$14,MATCH(Codification!D182,Codification!D$7:D$9,0),1),Codification!D182),0),0)</f>
        <v>0.51645555555555545</v>
      </c>
      <c r="F179" s="222">
        <f>Codification!F182</f>
        <v>0.39800000000000002</v>
      </c>
      <c r="G179" s="220">
        <f t="shared" si="12"/>
        <v>0.33773687076723424</v>
      </c>
      <c r="H179" s="215"/>
      <c r="I179" s="215"/>
      <c r="J179" s="217"/>
      <c r="L179" s="3"/>
      <c r="M179" s="3"/>
      <c r="N179" s="3"/>
    </row>
    <row r="180" spans="1:14" ht="15.6" x14ac:dyDescent="0.3">
      <c r="A180" s="281">
        <v>166</v>
      </c>
      <c r="B180" s="279">
        <f>IF(B$11="Include",IFERROR(IF(B$10="Discrete",INDEX(Codification!A$12:A$14,MATCH(Codification!A183,Codification!A$7:A$9,0),1),Codification!A183),0),0)</f>
        <v>0</v>
      </c>
      <c r="C180" s="209">
        <f>IF(C$11="Include",IFERROR(IF(C$10="Discrete",INDEX(Codification!B$12:B$14,MATCH(Codification!B183,Codification!B$7:B$9,0),1),Codification!B183),0),0)</f>
        <v>0.311</v>
      </c>
      <c r="D180" s="209">
        <f>IF(D$11="Include",IFERROR(IF(D$10="Discrete",INDEX(Codification!C$12:C$14,MATCH(Codification!C183,Codification!C$7:C$9,0),1),Codification!C183),0),0)</f>
        <v>0.80100000000000005</v>
      </c>
      <c r="E180" s="216">
        <f>IF(E$11="Include",IFERROR(IF(E$10="Discrete",INDEX(Codification!D$12:D$14,MATCH(Codification!D183,Codification!D$7:D$9,0),1),Codification!D183),0),0)</f>
        <v>0.15271428571428575</v>
      </c>
      <c r="F180" s="222">
        <f>Codification!F183</f>
        <v>5.7000000000000002E-2</v>
      </c>
      <c r="G180" s="220">
        <f t="shared" si="12"/>
        <v>7.0309977526533077E-2</v>
      </c>
      <c r="H180" s="215"/>
      <c r="I180" s="215"/>
      <c r="J180" s="217"/>
      <c r="L180" s="3"/>
      <c r="M180" s="3"/>
      <c r="N180" s="3"/>
    </row>
    <row r="181" spans="1:14" ht="15.6" x14ac:dyDescent="0.3">
      <c r="A181" s="281">
        <v>167</v>
      </c>
      <c r="B181" s="279">
        <f>IF(B$11="Include",IFERROR(IF(B$10="Discrete",INDEX(Codification!A$12:A$14,MATCH(Codification!A184,Codification!A$7:A$9,0),1),Codification!A184),0),0)</f>
        <v>0</v>
      </c>
      <c r="C181" s="209">
        <f>IF(C$11="Include",IFERROR(IF(C$10="Discrete",INDEX(Codification!B$12:B$14,MATCH(Codification!B184,Codification!B$7:B$9,0),1),Codification!B184),0),0)</f>
        <v>8.8999999999999996E-2</v>
      </c>
      <c r="D181" s="209">
        <f>IF(D$11="Include",IFERROR(IF(D$10="Discrete",INDEX(Codification!C$12:C$14,MATCH(Codification!C184,Codification!C$7:C$9,0),1),Codification!C184),0),0)</f>
        <v>0.16800000000000001</v>
      </c>
      <c r="E181" s="216">
        <f>IF(E$11="Include",IFERROR(IF(E$10="Discrete",INDEX(Codification!D$12:D$14,MATCH(Codification!D184,Codification!D$7:D$9,0),1),Codification!D184),0),0)</f>
        <v>0.51645555555555545</v>
      </c>
      <c r="F181" s="222">
        <f>Codification!F184</f>
        <v>0.56799999999999995</v>
      </c>
      <c r="G181" s="220">
        <f t="shared" si="12"/>
        <v>0.44339824963869523</v>
      </c>
      <c r="H181" s="215"/>
      <c r="I181" s="215"/>
      <c r="J181" s="217"/>
      <c r="L181" s="3"/>
      <c r="M181" s="3"/>
      <c r="N181" s="3"/>
    </row>
    <row r="182" spans="1:14" ht="15.6" x14ac:dyDescent="0.3">
      <c r="A182" s="281">
        <v>168</v>
      </c>
      <c r="B182" s="279">
        <f>IF(B$11="Include",IFERROR(IF(B$10="Discrete",INDEX(Codification!A$12:A$14,MATCH(Codification!A185,Codification!A$7:A$9,0),1),Codification!A185),0),0)</f>
        <v>0</v>
      </c>
      <c r="C182" s="209">
        <f>IF(C$11="Include",IFERROR(IF(C$10="Discrete",INDEX(Codification!B$12:B$14,MATCH(Codification!B185,Codification!B$7:B$9,0),1),Codification!B185),0),0)</f>
        <v>0.28199999999999997</v>
      </c>
      <c r="D182" s="209">
        <f>IF(D$11="Include",IFERROR(IF(D$10="Discrete",INDEX(Codification!C$12:C$14,MATCH(Codification!C185,Codification!C$7:C$9,0),1),Codification!C185),0),0)</f>
        <v>0.23</v>
      </c>
      <c r="E182" s="216">
        <f>IF(E$11="Include",IFERROR(IF(E$10="Discrete",INDEX(Codification!D$12:D$14,MATCH(Codification!D185,Codification!D$7:D$9,0),1),Codification!D185),0),0)</f>
        <v>0.51645555555555545</v>
      </c>
      <c r="F182" s="222">
        <f>Codification!F185</f>
        <v>0.42</v>
      </c>
      <c r="G182" s="220">
        <f t="shared" si="12"/>
        <v>0.48841945223224859</v>
      </c>
      <c r="H182" s="215"/>
      <c r="I182" s="215"/>
      <c r="J182" s="217"/>
      <c r="L182" s="3"/>
      <c r="M182" s="3"/>
      <c r="N182" s="3"/>
    </row>
    <row r="183" spans="1:14" ht="15.6" x14ac:dyDescent="0.3">
      <c r="A183" s="281">
        <v>169</v>
      </c>
      <c r="B183" s="279">
        <f>IF(B$11="Include",IFERROR(IF(B$10="Discrete",INDEX(Codification!A$12:A$14,MATCH(Codification!A186,Codification!A$7:A$9,0),1),Codification!A186),0),0)</f>
        <v>1</v>
      </c>
      <c r="C183" s="209">
        <f>IF(C$11="Include",IFERROR(IF(C$10="Discrete",INDEX(Codification!B$12:B$14,MATCH(Codification!B186,Codification!B$7:B$9,0),1),Codification!B186),0),0)</f>
        <v>0.13600000000000001</v>
      </c>
      <c r="D183" s="209">
        <f>IF(D$11="Include",IFERROR(IF(D$10="Discrete",INDEX(Codification!C$12:C$14,MATCH(Codification!C186,Codification!C$7:C$9,0),1),Codification!C186),0),0)</f>
        <v>0.251</v>
      </c>
      <c r="E183" s="216">
        <f>IF(E$11="Include",IFERROR(IF(E$10="Discrete",INDEX(Codification!D$12:D$14,MATCH(Codification!D186,Codification!D$7:D$9,0),1),Codification!D186),0),0)</f>
        <v>0.51645555555555545</v>
      </c>
      <c r="F183" s="222">
        <f>Codification!F186</f>
        <v>0.64500000000000002</v>
      </c>
      <c r="G183" s="220">
        <f t="shared" si="12"/>
        <v>0.56848077611886871</v>
      </c>
      <c r="H183" s="215"/>
      <c r="I183" s="215"/>
      <c r="J183" s="217"/>
      <c r="L183" s="3"/>
      <c r="M183" s="3"/>
      <c r="N183" s="3"/>
    </row>
    <row r="184" spans="1:14" ht="15.6" x14ac:dyDescent="0.3">
      <c r="A184" s="281">
        <v>170</v>
      </c>
      <c r="B184" s="279">
        <f>IF(B$11="Include",IFERROR(IF(B$10="Discrete",INDEX(Codification!A$12:A$14,MATCH(Codification!A187,Codification!A$7:A$9,0),1),Codification!A187),0),0)</f>
        <v>1</v>
      </c>
      <c r="C184" s="209">
        <f>IF(C$11="Include",IFERROR(IF(C$10="Discrete",INDEX(Codification!B$12:B$14,MATCH(Codification!B187,Codification!B$7:B$9,0),1),Codification!B187),0),0)</f>
        <v>7.0000000000000001E-3</v>
      </c>
      <c r="D184" s="209">
        <f>IF(D$11="Include",IFERROR(IF(D$10="Discrete",INDEX(Codification!C$12:C$14,MATCH(Codification!C187,Codification!C$7:C$9,0),1),Codification!C187),0),0)</f>
        <v>0.48</v>
      </c>
      <c r="E184" s="216">
        <f>IF(E$11="Include",IFERROR(IF(E$10="Discrete",INDEX(Codification!D$12:D$14,MATCH(Codification!D187,Codification!D$7:D$9,0),1),Codification!D187),0),0)</f>
        <v>0.33986764705882339</v>
      </c>
      <c r="F184" s="222">
        <f>Codification!F187</f>
        <v>0.23699999999999999</v>
      </c>
      <c r="G184" s="220">
        <f t="shared" si="12"/>
        <v>0.332997399325347</v>
      </c>
      <c r="H184" s="215"/>
      <c r="I184" s="215"/>
      <c r="J184" s="217"/>
      <c r="L184" s="3"/>
      <c r="M184" s="3"/>
      <c r="N184" s="3"/>
    </row>
    <row r="185" spans="1:14" ht="15.6" x14ac:dyDescent="0.3">
      <c r="A185" s="281">
        <v>171</v>
      </c>
      <c r="B185" s="279">
        <f>IF(B$11="Include",IFERROR(IF(B$10="Discrete",INDEX(Codification!A$12:A$14,MATCH(Codification!A188,Codification!A$7:A$9,0),1),Codification!A188),0),0)</f>
        <v>1</v>
      </c>
      <c r="C185" s="209">
        <f>IF(C$11="Include",IFERROR(IF(C$10="Discrete",INDEX(Codification!B$12:B$14,MATCH(Codification!B188,Codification!B$7:B$9,0),1),Codification!B188),0),0)</f>
        <v>0.21199999999999999</v>
      </c>
      <c r="D185" s="209">
        <f>IF(D$11="Include",IFERROR(IF(D$10="Discrete",INDEX(Codification!C$12:C$14,MATCH(Codification!C188,Codification!C$7:C$9,0),1),Codification!C188),0),0)</f>
        <v>2.9000000000000001E-2</v>
      </c>
      <c r="E185" s="216">
        <f>IF(E$11="Include",IFERROR(IF(E$10="Discrete",INDEX(Codification!D$12:D$14,MATCH(Codification!D188,Codification!D$7:D$9,0),1),Codification!D188),0),0)</f>
        <v>0.33986764705882339</v>
      </c>
      <c r="F185" s="222">
        <f>Codification!F188</f>
        <v>0.65900000000000003</v>
      </c>
      <c r="G185" s="220">
        <f t="shared" si="12"/>
        <v>0.58237193848356883</v>
      </c>
      <c r="H185" s="215"/>
      <c r="I185" s="215"/>
      <c r="J185" s="217"/>
      <c r="L185" s="3"/>
      <c r="M185" s="3"/>
      <c r="N185" s="3"/>
    </row>
    <row r="186" spans="1:14" ht="15.6" x14ac:dyDescent="0.3">
      <c r="A186" s="281">
        <v>172</v>
      </c>
      <c r="B186" s="279">
        <f>IF(B$11="Include",IFERROR(IF(B$10="Discrete",INDEX(Codification!A$12:A$14,MATCH(Codification!A189,Codification!A$7:A$9,0),1),Codification!A189),0),0)</f>
        <v>1</v>
      </c>
      <c r="C186" s="209">
        <f>IF(C$11="Include",IFERROR(IF(C$10="Discrete",INDEX(Codification!B$12:B$14,MATCH(Codification!B189,Codification!B$7:B$9,0),1),Codification!B189),0),0)</f>
        <v>0.39600000000000002</v>
      </c>
      <c r="D186" s="209">
        <f>IF(D$11="Include",IFERROR(IF(D$10="Discrete",INDEX(Codification!C$12:C$14,MATCH(Codification!C189,Codification!C$7:C$9,0),1),Codification!C189),0),0)</f>
        <v>0.22</v>
      </c>
      <c r="E186" s="216">
        <f>IF(E$11="Include",IFERROR(IF(E$10="Discrete",INDEX(Codification!D$12:D$14,MATCH(Codification!D189,Codification!D$7:D$9,0),1),Codification!D189),0),0)</f>
        <v>0.51645555555555545</v>
      </c>
      <c r="F186" s="222">
        <f>Codification!F189</f>
        <v>0.66800000000000004</v>
      </c>
      <c r="G186" s="220">
        <f t="shared" si="12"/>
        <v>0.67379091127923707</v>
      </c>
      <c r="H186" s="215"/>
      <c r="I186" s="215"/>
      <c r="J186" s="217"/>
      <c r="L186" s="3"/>
      <c r="M186" s="3"/>
      <c r="N186" s="3"/>
    </row>
    <row r="187" spans="1:14" ht="15.6" x14ac:dyDescent="0.3">
      <c r="A187" s="281">
        <v>173</v>
      </c>
      <c r="B187" s="279">
        <f>IF(B$11="Include",IFERROR(IF(B$10="Discrete",INDEX(Codification!A$12:A$14,MATCH(Codification!A190,Codification!A$7:A$9,0),1),Codification!A190),0),0)</f>
        <v>1</v>
      </c>
      <c r="C187" s="209">
        <f>IF(C$11="Include",IFERROR(IF(C$10="Discrete",INDEX(Codification!B$12:B$14,MATCH(Codification!B190,Codification!B$7:B$9,0),1),Codification!B190),0),0)</f>
        <v>0.123</v>
      </c>
      <c r="D187" s="209">
        <f>IF(D$11="Include",IFERROR(IF(D$10="Discrete",INDEX(Codification!C$12:C$14,MATCH(Codification!C190,Codification!C$7:C$9,0),1),Codification!C190),0),0)</f>
        <v>0.26100000000000001</v>
      </c>
      <c r="E187" s="216">
        <f>IF(E$11="Include",IFERROR(IF(E$10="Discrete",INDEX(Codification!D$12:D$14,MATCH(Codification!D190,Codification!D$7:D$9,0),1),Codification!D190),0),0)</f>
        <v>0.33986764705882339</v>
      </c>
      <c r="F187" s="222">
        <f>Codification!F190</f>
        <v>0.439</v>
      </c>
      <c r="G187" s="220">
        <f t="shared" si="12"/>
        <v>0.45999024842936642</v>
      </c>
      <c r="H187" s="215"/>
      <c r="I187" s="215"/>
      <c r="J187" s="217"/>
      <c r="L187" s="3"/>
      <c r="M187" s="3"/>
      <c r="N187" s="3"/>
    </row>
    <row r="188" spans="1:14" ht="15.6" x14ac:dyDescent="0.3">
      <c r="A188" s="281">
        <v>174</v>
      </c>
      <c r="B188" s="279">
        <f>IF(B$11="Include",IFERROR(IF(B$10="Discrete",INDEX(Codification!A$12:A$14,MATCH(Codification!A191,Codification!A$7:A$9,0),1),Codification!A191),0),0)</f>
        <v>0</v>
      </c>
      <c r="C188" s="209">
        <f>IF(C$11="Include",IFERROR(IF(C$10="Discrete",INDEX(Codification!B$12:B$14,MATCH(Codification!B191,Codification!B$7:B$9,0),1),Codification!B191),0),0)</f>
        <v>0.214</v>
      </c>
      <c r="D188" s="209">
        <f>IF(D$11="Include",IFERROR(IF(D$10="Discrete",INDEX(Codification!C$12:C$14,MATCH(Codification!C191,Codification!C$7:C$9,0),1),Codification!C191),0),0)</f>
        <v>6.9000000000000006E-2</v>
      </c>
      <c r="E188" s="216">
        <f>IF(E$11="Include",IFERROR(IF(E$10="Discrete",INDEX(Codification!D$12:D$14,MATCH(Codification!D191,Codification!D$7:D$9,0),1),Codification!D191),0),0)</f>
        <v>0.51645555555555545</v>
      </c>
      <c r="F188" s="222">
        <f>Codification!F191</f>
        <v>0.54400000000000004</v>
      </c>
      <c r="G188" s="220">
        <f t="shared" si="12"/>
        <v>0.52682247735864118</v>
      </c>
      <c r="H188" s="215"/>
      <c r="I188" s="215"/>
      <c r="J188" s="217"/>
      <c r="L188" s="3"/>
      <c r="M188" s="3"/>
      <c r="N188" s="3"/>
    </row>
    <row r="189" spans="1:14" ht="15.6" x14ac:dyDescent="0.3">
      <c r="A189" s="281">
        <v>175</v>
      </c>
      <c r="B189" s="279">
        <f>IF(B$11="Include",IFERROR(IF(B$10="Discrete",INDEX(Codification!A$12:A$14,MATCH(Codification!A192,Codification!A$7:A$9,0),1),Codification!A192),0),0)</f>
        <v>1</v>
      </c>
      <c r="C189" s="209">
        <f>IF(C$11="Include",IFERROR(IF(C$10="Discrete",INDEX(Codification!B$12:B$14,MATCH(Codification!B192,Codification!B$7:B$9,0),1),Codification!B192),0),0)</f>
        <v>0.20899999999999999</v>
      </c>
      <c r="D189" s="209">
        <f>IF(D$11="Include",IFERROR(IF(D$10="Discrete",INDEX(Codification!C$12:C$14,MATCH(Codification!C192,Codification!C$7:C$9,0),1),Codification!C192),0),0)</f>
        <v>0.56899999999999995</v>
      </c>
      <c r="E189" s="216">
        <f>IF(E$11="Include",IFERROR(IF(E$10="Discrete",INDEX(Codification!D$12:D$14,MATCH(Codification!D192,Codification!D$7:D$9,0),1),Codification!D192),0),0)</f>
        <v>0.33986764705882339</v>
      </c>
      <c r="F189" s="222">
        <f>Codification!F192</f>
        <v>0.27200000000000002</v>
      </c>
      <c r="G189" s="220">
        <f t="shared" si="12"/>
        <v>0.37071650260338451</v>
      </c>
      <c r="H189" s="215"/>
      <c r="I189" s="215"/>
      <c r="J189" s="217"/>
      <c r="L189" s="3"/>
      <c r="M189" s="3"/>
      <c r="N189" s="3"/>
    </row>
    <row r="190" spans="1:14" ht="15.6" x14ac:dyDescent="0.3">
      <c r="A190" s="281">
        <v>176</v>
      </c>
      <c r="B190" s="279">
        <f>IF(B$11="Include",IFERROR(IF(B$10="Discrete",INDEX(Codification!A$12:A$14,MATCH(Codification!A193,Codification!A$7:A$9,0),1),Codification!A193),0),0)</f>
        <v>1</v>
      </c>
      <c r="C190" s="209">
        <f>IF(C$11="Include",IFERROR(IF(C$10="Discrete",INDEX(Codification!B$12:B$14,MATCH(Codification!B193,Codification!B$7:B$9,0),1),Codification!B193),0),0)</f>
        <v>0.53700000000000003</v>
      </c>
      <c r="D190" s="209">
        <f>IF(D$11="Include",IFERROR(IF(D$10="Discrete",INDEX(Codification!C$12:C$14,MATCH(Codification!C193,Codification!C$7:C$9,0),1),Codification!C193),0),0)</f>
        <v>0.53300000000000003</v>
      </c>
      <c r="E190" s="216">
        <f>IF(E$11="Include",IFERROR(IF(E$10="Discrete",INDEX(Codification!D$12:D$14,MATCH(Codification!D193,Codification!D$7:D$9,0),1),Codification!D193),0),0)</f>
        <v>0.51645555555555545</v>
      </c>
      <c r="F190" s="222">
        <f>Codification!F193</f>
        <v>0.68100000000000005</v>
      </c>
      <c r="G190" s="220">
        <f t="shared" si="12"/>
        <v>0.60228724165380376</v>
      </c>
      <c r="H190" s="215"/>
      <c r="I190" s="215"/>
      <c r="J190" s="217"/>
      <c r="L190" s="3"/>
      <c r="M190" s="3"/>
      <c r="N190" s="3"/>
    </row>
    <row r="191" spans="1:14" ht="15.6" x14ac:dyDescent="0.3">
      <c r="A191" s="281">
        <v>177</v>
      </c>
      <c r="B191" s="279">
        <f>IF(B$11="Include",IFERROR(IF(B$10="Discrete",INDEX(Codification!A$12:A$14,MATCH(Codification!A194,Codification!A$7:A$9,0),1),Codification!A194),0),0)</f>
        <v>0</v>
      </c>
      <c r="C191" s="209">
        <f>IF(C$11="Include",IFERROR(IF(C$10="Discrete",INDEX(Codification!B$12:B$14,MATCH(Codification!B194,Codification!B$7:B$9,0),1),Codification!B194),0),0)</f>
        <v>0.54500000000000004</v>
      </c>
      <c r="D191" s="209">
        <f>IF(D$11="Include",IFERROR(IF(D$10="Discrete",INDEX(Codification!C$12:C$14,MATCH(Codification!C194,Codification!C$7:C$9,0),1),Codification!C194),0),0)</f>
        <v>0.73599999999999999</v>
      </c>
      <c r="E191" s="216">
        <f>IF(E$11="Include",IFERROR(IF(E$10="Discrete",INDEX(Codification!D$12:D$14,MATCH(Codification!D194,Codification!D$7:D$9,0),1),Codification!D194),0),0)</f>
        <v>0.33986764705882339</v>
      </c>
      <c r="F191" s="222">
        <f>Codification!F194</f>
        <v>0.19800000000000001</v>
      </c>
      <c r="G191" s="220">
        <f t="shared" si="12"/>
        <v>0.28546546302564807</v>
      </c>
      <c r="H191" s="215"/>
      <c r="I191" s="215"/>
      <c r="J191" s="217"/>
      <c r="L191" s="3"/>
      <c r="M191" s="3"/>
      <c r="N191" s="3"/>
    </row>
    <row r="192" spans="1:14" ht="15.6" x14ac:dyDescent="0.3">
      <c r="A192" s="281">
        <v>178</v>
      </c>
      <c r="B192" s="279">
        <f>IF(B$11="Include",IFERROR(IF(B$10="Discrete",INDEX(Codification!A$12:A$14,MATCH(Codification!A195,Codification!A$7:A$9,0),1),Codification!A195),0),0)</f>
        <v>1</v>
      </c>
      <c r="C192" s="209">
        <f>IF(C$11="Include",IFERROR(IF(C$10="Discrete",INDEX(Codification!B$12:B$14,MATCH(Codification!B195,Codification!B$7:B$9,0),1),Codification!B195),0),0)</f>
        <v>0.22900000000000001</v>
      </c>
      <c r="D192" s="209">
        <f>IF(D$11="Include",IFERROR(IF(D$10="Discrete",INDEX(Codification!C$12:C$14,MATCH(Codification!C195,Codification!C$7:C$9,0),1),Codification!C195),0),0)</f>
        <v>0.437</v>
      </c>
      <c r="E192" s="216">
        <f>IF(E$11="Include",IFERROR(IF(E$10="Discrete",INDEX(Codification!D$12:D$14,MATCH(Codification!D195,Codification!D$7:D$9,0),1),Codification!D195),0),0)</f>
        <v>0.51645555555555545</v>
      </c>
      <c r="F192" s="222">
        <f>Codification!F195</f>
        <v>0.53700000000000003</v>
      </c>
      <c r="G192" s="220">
        <f t="shared" si="12"/>
        <v>0.52929227192709571</v>
      </c>
      <c r="H192" s="215"/>
      <c r="I192" s="215"/>
      <c r="J192" s="217"/>
      <c r="L192" s="3"/>
      <c r="M192" s="3"/>
      <c r="N192" s="3"/>
    </row>
    <row r="193" spans="1:14" ht="15.6" x14ac:dyDescent="0.3">
      <c r="A193" s="281">
        <v>179</v>
      </c>
      <c r="B193" s="279">
        <f>IF(B$11="Include",IFERROR(IF(B$10="Discrete",INDEX(Codification!A$12:A$14,MATCH(Codification!A196,Codification!A$7:A$9,0),1),Codification!A196),0),0)</f>
        <v>0</v>
      </c>
      <c r="C193" s="209">
        <f>IF(C$11="Include",IFERROR(IF(C$10="Discrete",INDEX(Codification!B$12:B$14,MATCH(Codification!B196,Codification!B$7:B$9,0),1),Codification!B196),0),0)</f>
        <v>0.59199999999999997</v>
      </c>
      <c r="D193" s="209">
        <f>IF(D$11="Include",IFERROR(IF(D$10="Discrete",INDEX(Codification!C$12:C$14,MATCH(Codification!C196,Codification!C$7:C$9,0),1),Codification!C196),0),0)</f>
        <v>0.86</v>
      </c>
      <c r="E193" s="216">
        <f>IF(E$11="Include",IFERROR(IF(E$10="Discrete",INDEX(Codification!D$12:D$14,MATCH(Codification!D196,Codification!D$7:D$9,0),1),Codification!D196),0),0)</f>
        <v>0.15271428571428575</v>
      </c>
      <c r="F193" s="222">
        <f>Codification!F196</f>
        <v>7.1999999999999995E-2</v>
      </c>
      <c r="G193" s="220">
        <f t="shared" si="12"/>
        <v>0.14805289067272925</v>
      </c>
      <c r="H193" s="215"/>
      <c r="I193" s="215"/>
      <c r="J193" s="217"/>
      <c r="L193" s="3"/>
      <c r="M193" s="3"/>
      <c r="N193" s="3"/>
    </row>
    <row r="194" spans="1:14" ht="15.6" x14ac:dyDescent="0.3">
      <c r="A194" s="281">
        <v>180</v>
      </c>
      <c r="B194" s="279">
        <f>IF(B$11="Include",IFERROR(IF(B$10="Discrete",INDEX(Codification!A$12:A$14,MATCH(Codification!A197,Codification!A$7:A$9,0),1),Codification!A197),0),0)</f>
        <v>1</v>
      </c>
      <c r="C194" s="209">
        <f>IF(C$11="Include",IFERROR(IF(C$10="Discrete",INDEX(Codification!B$12:B$14,MATCH(Codification!B197,Codification!B$7:B$9,0),1),Codification!B197),0),0)</f>
        <v>0.155</v>
      </c>
      <c r="D194" s="209">
        <f>IF(D$11="Include",IFERROR(IF(D$10="Discrete",INDEX(Codification!C$12:C$14,MATCH(Codification!C197,Codification!C$7:C$9,0),1),Codification!C197),0),0)</f>
        <v>0.129</v>
      </c>
      <c r="E194" s="216">
        <f>IF(E$11="Include",IFERROR(IF(E$10="Discrete",INDEX(Codification!D$12:D$14,MATCH(Codification!D197,Codification!D$7:D$9,0),1),Codification!D197),0),0)</f>
        <v>0.51645555555555545</v>
      </c>
      <c r="F194" s="222">
        <f>Codification!F197</f>
        <v>0.435</v>
      </c>
      <c r="G194" s="220">
        <f t="shared" si="12"/>
        <v>0.62286853903634753</v>
      </c>
      <c r="H194" s="215"/>
      <c r="I194" s="215"/>
      <c r="J194" s="217"/>
      <c r="L194" s="3"/>
      <c r="M194" s="3"/>
      <c r="N194" s="3"/>
    </row>
    <row r="195" spans="1:14" ht="15.6" x14ac:dyDescent="0.3">
      <c r="A195" s="281">
        <v>181</v>
      </c>
      <c r="B195" s="279">
        <f>IF(B$11="Include",IFERROR(IF(B$10="Discrete",INDEX(Codification!A$12:A$14,MATCH(Codification!A198,Codification!A$7:A$9,0),1),Codification!A198),0),0)</f>
        <v>1</v>
      </c>
      <c r="C195" s="209">
        <f>IF(C$11="Include",IFERROR(IF(C$10="Discrete",INDEX(Codification!B$12:B$14,MATCH(Codification!B198,Codification!B$7:B$9,0),1),Codification!B198),0),0)</f>
        <v>7.3999999999999996E-2</v>
      </c>
      <c r="D195" s="209">
        <f>IF(D$11="Include",IFERROR(IF(D$10="Discrete",INDEX(Codification!C$12:C$14,MATCH(Codification!C198,Codification!C$7:C$9,0),1),Codification!C198),0),0)</f>
        <v>0.79</v>
      </c>
      <c r="E195" s="216">
        <f>IF(E$11="Include",IFERROR(IF(E$10="Discrete",INDEX(Codification!D$12:D$14,MATCH(Codification!D198,Codification!D$7:D$9,0),1),Codification!D198),0),0)</f>
        <v>0.51645555555555545</v>
      </c>
      <c r="F195" s="222">
        <f>Codification!F198</f>
        <v>0.30299999999999999</v>
      </c>
      <c r="G195" s="220">
        <f t="shared" si="12"/>
        <v>0.33606123986549485</v>
      </c>
      <c r="H195" s="215"/>
      <c r="I195" s="215"/>
      <c r="J195" s="217"/>
      <c r="L195" s="3"/>
      <c r="M195" s="3"/>
      <c r="N195" s="3"/>
    </row>
    <row r="196" spans="1:14" ht="15.6" x14ac:dyDescent="0.3">
      <c r="A196" s="281">
        <v>182</v>
      </c>
      <c r="B196" s="279">
        <f>IF(B$11="Include",IFERROR(IF(B$10="Discrete",INDEX(Codification!A$12:A$14,MATCH(Codification!A199,Codification!A$7:A$9,0),1),Codification!A199),0),0)</f>
        <v>0</v>
      </c>
      <c r="C196" s="209">
        <f>IF(C$11="Include",IFERROR(IF(C$10="Discrete",INDEX(Codification!B$12:B$14,MATCH(Codification!B199,Codification!B$7:B$9,0),1),Codification!B199),0),0)</f>
        <v>0.18</v>
      </c>
      <c r="D196" s="209">
        <f>IF(D$11="Include",IFERROR(IF(D$10="Discrete",INDEX(Codification!C$12:C$14,MATCH(Codification!C199,Codification!C$7:C$9,0),1),Codification!C199),0),0)</f>
        <v>0.11700000000000001</v>
      </c>
      <c r="E196" s="216">
        <f>IF(E$11="Include",IFERROR(IF(E$10="Discrete",INDEX(Codification!D$12:D$14,MATCH(Codification!D199,Codification!D$7:D$9,0),1),Codification!D199),0),0)</f>
        <v>0.51645555555555545</v>
      </c>
      <c r="F196" s="222">
        <f>Codification!F199</f>
        <v>0.70099999999999996</v>
      </c>
      <c r="G196" s="220">
        <f t="shared" si="12"/>
        <v>0.49591379545076597</v>
      </c>
      <c r="H196" s="215"/>
      <c r="I196" s="215"/>
      <c r="J196" s="217"/>
      <c r="L196" s="3"/>
      <c r="M196" s="3"/>
      <c r="N196" s="3"/>
    </row>
    <row r="197" spans="1:14" ht="15.6" x14ac:dyDescent="0.3">
      <c r="A197" s="281">
        <v>183</v>
      </c>
      <c r="B197" s="279">
        <f>IF(B$11="Include",IFERROR(IF(B$10="Discrete",INDEX(Codification!A$12:A$14,MATCH(Codification!A200,Codification!A$7:A$9,0),1),Codification!A200),0),0)</f>
        <v>0</v>
      </c>
      <c r="C197" s="209">
        <f>IF(C$11="Include",IFERROR(IF(C$10="Discrete",INDEX(Codification!B$12:B$14,MATCH(Codification!B200,Codification!B$7:B$9,0),1),Codification!B200),0),0)</f>
        <v>0.189</v>
      </c>
      <c r="D197" s="209">
        <f>IF(D$11="Include",IFERROR(IF(D$10="Discrete",INDEX(Codification!C$12:C$14,MATCH(Codification!C200,Codification!C$7:C$9,0),1),Codification!C200),0),0)</f>
        <v>0.749</v>
      </c>
      <c r="E197" s="216">
        <f>IF(E$11="Include",IFERROR(IF(E$10="Discrete",INDEX(Codification!D$12:D$14,MATCH(Codification!D200,Codification!D$7:D$9,0),1),Codification!D200),0),0)</f>
        <v>0.15271428571428575</v>
      </c>
      <c r="F197" s="222">
        <f>Codification!F200</f>
        <v>0.10199999999999999</v>
      </c>
      <c r="G197" s="220">
        <f t="shared" si="12"/>
        <v>4.6845733163449782E-2</v>
      </c>
      <c r="H197" s="215"/>
      <c r="I197" s="215"/>
      <c r="J197" s="217"/>
      <c r="L197" s="3"/>
      <c r="M197" s="3"/>
      <c r="N197" s="3"/>
    </row>
    <row r="198" spans="1:14" ht="15.6" x14ac:dyDescent="0.3">
      <c r="A198" s="281">
        <v>184</v>
      </c>
      <c r="B198" s="279">
        <f>IF(B$11="Include",IFERROR(IF(B$10="Discrete",INDEX(Codification!A$12:A$14,MATCH(Codification!A201,Codification!A$7:A$9,0),1),Codification!A201),0),0)</f>
        <v>0</v>
      </c>
      <c r="C198" s="209">
        <f>IF(C$11="Include",IFERROR(IF(C$10="Discrete",INDEX(Codification!B$12:B$14,MATCH(Codification!B201,Codification!B$7:B$9,0),1),Codification!B201),0),0)</f>
        <v>0.11</v>
      </c>
      <c r="D198" s="209">
        <f>IF(D$11="Include",IFERROR(IF(D$10="Discrete",INDEX(Codification!C$12:C$14,MATCH(Codification!C201,Codification!C$7:C$9,0),1),Codification!C201),0),0)</f>
        <v>0.58699999999999997</v>
      </c>
      <c r="E198" s="216">
        <f>IF(E$11="Include",IFERROR(IF(E$10="Discrete",INDEX(Codification!D$12:D$14,MATCH(Codification!D201,Codification!D$7:D$9,0),1),Codification!D201),0),0)</f>
        <v>0.15271428571428575</v>
      </c>
      <c r="F198" s="222">
        <f>Codification!F201</f>
        <v>9.6000000000000002E-2</v>
      </c>
      <c r="G198" s="220">
        <f t="shared" si="12"/>
        <v>8.1694743049732607E-2</v>
      </c>
      <c r="H198" s="215"/>
      <c r="I198" s="215"/>
      <c r="J198" s="217"/>
      <c r="L198" s="3"/>
      <c r="M198" s="3"/>
      <c r="N198" s="3"/>
    </row>
    <row r="199" spans="1:14" ht="15.6" x14ac:dyDescent="0.3">
      <c r="A199" s="281">
        <v>185</v>
      </c>
      <c r="B199" s="279">
        <f>IF(B$11="Include",IFERROR(IF(B$10="Discrete",INDEX(Codification!A$12:A$14,MATCH(Codification!A202,Codification!A$7:A$9,0),1),Codification!A202),0),0)</f>
        <v>0</v>
      </c>
      <c r="C199" s="209">
        <f>IF(C$11="Include",IFERROR(IF(C$10="Discrete",INDEX(Codification!B$12:B$14,MATCH(Codification!B202,Codification!B$7:B$9,0),1),Codification!B202),0),0)</f>
        <v>7.0999999999999994E-2</v>
      </c>
      <c r="D199" s="209">
        <f>IF(D$11="Include",IFERROR(IF(D$10="Discrete",INDEX(Codification!C$12:C$14,MATCH(Codification!C202,Codification!C$7:C$9,0),1),Codification!C202),0),0)</f>
        <v>0.54300000000000004</v>
      </c>
      <c r="E199" s="216">
        <f>IF(E$11="Include",IFERROR(IF(E$10="Discrete",INDEX(Codification!D$12:D$14,MATCH(Codification!D202,Codification!D$7:D$9,0),1),Codification!D202),0),0)</f>
        <v>0.51645555555555545</v>
      </c>
      <c r="F199" s="222">
        <f>Codification!F202</f>
        <v>0.245</v>
      </c>
      <c r="G199" s="220">
        <f t="shared" si="12"/>
        <v>0.29070849163089663</v>
      </c>
      <c r="H199" s="215"/>
      <c r="I199" s="215"/>
      <c r="J199" s="217"/>
      <c r="L199" s="3"/>
      <c r="M199" s="3"/>
      <c r="N199" s="3"/>
    </row>
    <row r="200" spans="1:14" ht="15.6" x14ac:dyDescent="0.3">
      <c r="A200" s="281">
        <v>186</v>
      </c>
      <c r="B200" s="279">
        <f>IF(B$11="Include",IFERROR(IF(B$10="Discrete",INDEX(Codification!A$12:A$14,MATCH(Codification!A203,Codification!A$7:A$9,0),1),Codification!A203),0),0)</f>
        <v>0</v>
      </c>
      <c r="C200" s="209">
        <f>IF(C$11="Include",IFERROR(IF(C$10="Discrete",INDEX(Codification!B$12:B$14,MATCH(Codification!B203,Codification!B$7:B$9,0),1),Codification!B203),0),0)</f>
        <v>0.18099999999999999</v>
      </c>
      <c r="D200" s="209">
        <f>IF(D$11="Include",IFERROR(IF(D$10="Discrete",INDEX(Codification!C$12:C$14,MATCH(Codification!C203,Codification!C$7:C$9,0),1),Codification!C203),0),0)</f>
        <v>0.48</v>
      </c>
      <c r="E200" s="216">
        <f>IF(E$11="Include",IFERROR(IF(E$10="Discrete",INDEX(Codification!D$12:D$14,MATCH(Codification!D203,Codification!D$7:D$9,0),1),Codification!D203),0),0)</f>
        <v>0.33986764705882339</v>
      </c>
      <c r="F200" s="222">
        <f>Codification!F203</f>
        <v>0.23200000000000001</v>
      </c>
      <c r="G200" s="220">
        <f t="shared" si="12"/>
        <v>0.25478607710571477</v>
      </c>
      <c r="H200" s="215"/>
      <c r="I200" s="215"/>
      <c r="J200" s="217"/>
      <c r="L200" s="3"/>
      <c r="M200" s="3"/>
      <c r="N200" s="3"/>
    </row>
    <row r="201" spans="1:14" ht="15.6" x14ac:dyDescent="0.3">
      <c r="A201" s="281">
        <v>187</v>
      </c>
      <c r="B201" s="279">
        <f>IF(B$11="Include",IFERROR(IF(B$10="Discrete",INDEX(Codification!A$12:A$14,MATCH(Codification!A204,Codification!A$7:A$9,0),1),Codification!A204),0),0)</f>
        <v>1</v>
      </c>
      <c r="C201" s="209">
        <f>IF(C$11="Include",IFERROR(IF(C$10="Discrete",INDEX(Codification!B$12:B$14,MATCH(Codification!B204,Codification!B$7:B$9,0),1),Codification!B204),0),0)</f>
        <v>0.16400000000000001</v>
      </c>
      <c r="D201" s="209">
        <f>IF(D$11="Include",IFERROR(IF(D$10="Discrete",INDEX(Codification!C$12:C$14,MATCH(Codification!C204,Codification!C$7:C$9,0),1),Codification!C204),0),0)</f>
        <v>0.14099999999999999</v>
      </c>
      <c r="E201" s="216">
        <f>IF(E$11="Include",IFERROR(IF(E$10="Discrete",INDEX(Codification!D$12:D$14,MATCH(Codification!D204,Codification!D$7:D$9,0),1),Codification!D204),0),0)</f>
        <v>0.15271428571428575</v>
      </c>
      <c r="F201" s="222">
        <f>Codification!F204</f>
        <v>0.434</v>
      </c>
      <c r="G201" s="220">
        <f t="shared" si="12"/>
        <v>0.4155772905394155</v>
      </c>
      <c r="H201" s="215"/>
      <c r="I201" s="215"/>
      <c r="J201" s="217"/>
      <c r="L201" s="3"/>
      <c r="M201" s="3"/>
      <c r="N201" s="3"/>
    </row>
    <row r="202" spans="1:14" ht="15.6" x14ac:dyDescent="0.3">
      <c r="A202" s="281">
        <v>188</v>
      </c>
      <c r="B202" s="279">
        <f>IF(B$11="Include",IFERROR(IF(B$10="Discrete",INDEX(Codification!A$12:A$14,MATCH(Codification!A205,Codification!A$7:A$9,0),1),Codification!A205),0),0)</f>
        <v>1</v>
      </c>
      <c r="C202" s="209">
        <f>IF(C$11="Include",IFERROR(IF(C$10="Discrete",INDEX(Codification!B$12:B$14,MATCH(Codification!B205,Codification!B$7:B$9,0),1),Codification!B205),0),0)</f>
        <v>0.246</v>
      </c>
      <c r="D202" s="209">
        <f>IF(D$11="Include",IFERROR(IF(D$10="Discrete",INDEX(Codification!C$12:C$14,MATCH(Codification!C205,Codification!C$7:C$9,0),1),Codification!C205),0),0)</f>
        <v>0.36</v>
      </c>
      <c r="E202" s="216">
        <f>IF(E$11="Include",IFERROR(IF(E$10="Discrete",INDEX(Codification!D$12:D$14,MATCH(Codification!D205,Codification!D$7:D$9,0),1),Codification!D205),0),0)</f>
        <v>0.33986764705882339</v>
      </c>
      <c r="F202" s="222">
        <f>Codification!F205</f>
        <v>0.36199999999999999</v>
      </c>
      <c r="G202" s="220">
        <f t="shared" si="12"/>
        <v>0.46548479389699959</v>
      </c>
      <c r="H202" s="215"/>
      <c r="I202" s="215"/>
      <c r="J202" s="217"/>
      <c r="L202" s="3"/>
      <c r="M202" s="3"/>
      <c r="N202" s="3"/>
    </row>
    <row r="203" spans="1:14" ht="15.6" x14ac:dyDescent="0.3">
      <c r="A203" s="281">
        <v>189</v>
      </c>
      <c r="B203" s="279">
        <f>IF(B$11="Include",IFERROR(IF(B$10="Discrete",INDEX(Codification!A$12:A$14,MATCH(Codification!A206,Codification!A$7:A$9,0),1),Codification!A206),0),0)</f>
        <v>0</v>
      </c>
      <c r="C203" s="209">
        <f>IF(C$11="Include",IFERROR(IF(C$10="Discrete",INDEX(Codification!B$12:B$14,MATCH(Codification!B206,Codification!B$7:B$9,0),1),Codification!B206),0),0)</f>
        <v>0.253</v>
      </c>
      <c r="D203" s="209">
        <f>IF(D$11="Include",IFERROR(IF(D$10="Discrete",INDEX(Codification!C$12:C$14,MATCH(Codification!C206,Codification!C$7:C$9,0),1),Codification!C206),0),0)</f>
        <v>0.56799999999999995</v>
      </c>
      <c r="E203" s="216">
        <f>IF(E$11="Include",IFERROR(IF(E$10="Discrete",INDEX(Codification!D$12:D$14,MATCH(Codification!D206,Codification!D$7:D$9,0),1),Codification!D206),0),0)</f>
        <v>0.33986764705882339</v>
      </c>
      <c r="F203" s="222">
        <f>Codification!F206</f>
        <v>0.29599999999999999</v>
      </c>
      <c r="G203" s="220">
        <f t="shared" si="12"/>
        <v>0.24628449575121547</v>
      </c>
      <c r="H203" s="215"/>
      <c r="I203" s="215"/>
      <c r="J203" s="217"/>
      <c r="L203" s="3"/>
      <c r="M203" s="3"/>
      <c r="N203" s="3"/>
    </row>
    <row r="204" spans="1:14" ht="15.6" x14ac:dyDescent="0.3">
      <c r="A204" s="281">
        <v>190</v>
      </c>
      <c r="B204" s="279">
        <f>IF(B$11="Include",IFERROR(IF(B$10="Discrete",INDEX(Codification!A$12:A$14,MATCH(Codification!A207,Codification!A$7:A$9,0),1),Codification!A207),0),0)</f>
        <v>0</v>
      </c>
      <c r="C204" s="209">
        <f>IF(C$11="Include",IFERROR(IF(C$10="Discrete",INDEX(Codification!B$12:B$14,MATCH(Codification!B207,Codification!B$7:B$9,0),1),Codification!B207),0),0)</f>
        <v>0.215</v>
      </c>
      <c r="D204" s="209">
        <f>IF(D$11="Include",IFERROR(IF(D$10="Discrete",INDEX(Codification!C$12:C$14,MATCH(Codification!C207,Codification!C$7:C$9,0),1),Codification!C207),0),0)</f>
        <v>0.64900000000000002</v>
      </c>
      <c r="E204" s="216">
        <f>IF(E$11="Include",IFERROR(IF(E$10="Discrete",INDEX(Codification!D$12:D$14,MATCH(Codification!D207,Codification!D$7:D$9,0),1),Codification!D207),0),0)</f>
        <v>0.51645555555555545</v>
      </c>
      <c r="F204" s="222">
        <f>Codification!F207</f>
        <v>0.34799999999999998</v>
      </c>
      <c r="G204" s="220">
        <f t="shared" si="12"/>
        <v>0.3010027111240382</v>
      </c>
      <c r="H204" s="215"/>
      <c r="I204" s="215"/>
      <c r="J204" s="217"/>
      <c r="L204" s="3"/>
      <c r="M204" s="3"/>
      <c r="N204" s="3"/>
    </row>
    <row r="205" spans="1:14" ht="15.6" x14ac:dyDescent="0.3">
      <c r="A205" s="281">
        <v>191</v>
      </c>
      <c r="B205" s="279">
        <f>IF(B$11="Include",IFERROR(IF(B$10="Discrete",INDEX(Codification!A$12:A$14,MATCH(Codification!A208,Codification!A$7:A$9,0),1),Codification!A208),0),0)</f>
        <v>0</v>
      </c>
      <c r="C205" s="209">
        <f>IF(C$11="Include",IFERROR(IF(C$10="Discrete",INDEX(Codification!B$12:B$14,MATCH(Codification!B208,Codification!B$7:B$9,0),1),Codification!B208),0),0)</f>
        <v>0.60199999999999998</v>
      </c>
      <c r="D205" s="209">
        <f>IF(D$11="Include",IFERROR(IF(D$10="Discrete",INDEX(Codification!C$12:C$14,MATCH(Codification!C208,Codification!C$7:C$9,0),1),Codification!C208),0),0)</f>
        <v>0.317</v>
      </c>
      <c r="E205" s="216">
        <f>IF(E$11="Include",IFERROR(IF(E$10="Discrete",INDEX(Codification!D$12:D$14,MATCH(Codification!D208,Codification!D$7:D$9,0),1),Codification!D208),0),0)</f>
        <v>0.51645555555555545</v>
      </c>
      <c r="F205" s="222">
        <f>Codification!F208</f>
        <v>0.626</v>
      </c>
      <c r="G205" s="220">
        <f t="shared" si="12"/>
        <v>0.56922660666821612</v>
      </c>
      <c r="H205" s="215"/>
      <c r="I205" s="215"/>
      <c r="J205" s="217"/>
      <c r="L205" s="3"/>
      <c r="M205" s="3"/>
      <c r="N205" s="3"/>
    </row>
    <row r="206" spans="1:14" ht="15.6" x14ac:dyDescent="0.3">
      <c r="A206" s="281">
        <v>192</v>
      </c>
      <c r="B206" s="279">
        <f>IF(B$11="Include",IFERROR(IF(B$10="Discrete",INDEX(Codification!A$12:A$14,MATCH(Codification!A209,Codification!A$7:A$9,0),1),Codification!A209),0),0)</f>
        <v>0</v>
      </c>
      <c r="C206" s="209">
        <f>IF(C$11="Include",IFERROR(IF(C$10="Discrete",INDEX(Codification!B$12:B$14,MATCH(Codification!B209,Codification!B$7:B$9,0),1),Codification!B209),0),0)</f>
        <v>0.14099999999999999</v>
      </c>
      <c r="D206" s="209">
        <f>IF(D$11="Include",IFERROR(IF(D$10="Discrete",INDEX(Codification!C$12:C$14,MATCH(Codification!C209,Codification!C$7:C$9,0),1),Codification!C209),0),0)</f>
        <v>0.9</v>
      </c>
      <c r="E206" s="216">
        <f>IF(E$11="Include",IFERROR(IF(E$10="Discrete",INDEX(Codification!D$12:D$14,MATCH(Codification!D209,Codification!D$7:D$9,0),1),Codification!D209),0),0)</f>
        <v>0.15271428571428575</v>
      </c>
      <c r="F206" s="222">
        <f>Codification!F209</f>
        <v>6.2E-2</v>
      </c>
      <c r="G206" s="220">
        <f t="shared" si="12"/>
        <v>1E-4</v>
      </c>
      <c r="H206" s="215"/>
      <c r="I206" s="215"/>
      <c r="J206" s="217"/>
      <c r="L206" s="3"/>
      <c r="M206" s="3"/>
      <c r="N206" s="3"/>
    </row>
    <row r="207" spans="1:14" ht="15.6" x14ac:dyDescent="0.3">
      <c r="A207" s="281">
        <v>193</v>
      </c>
      <c r="B207" s="279">
        <f>IF(B$11="Include",IFERROR(IF(B$10="Discrete",INDEX(Codification!A$12:A$14,MATCH(Codification!A210,Codification!A$7:A$9,0),1),Codification!A210),0),0)</f>
        <v>0</v>
      </c>
      <c r="C207" s="209">
        <f>IF(C$11="Include",IFERROR(IF(C$10="Discrete",INDEX(Codification!B$12:B$14,MATCH(Codification!B210,Codification!B$7:B$9,0),1),Codification!B210),0),0)</f>
        <v>0.55900000000000005</v>
      </c>
      <c r="D207" s="209">
        <f>IF(D$11="Include",IFERROR(IF(D$10="Discrete",INDEX(Codification!C$12:C$14,MATCH(Codification!C210,Codification!C$7:C$9,0),1),Codification!C210),0),0)</f>
        <v>0.27100000000000002</v>
      </c>
      <c r="E207" s="216">
        <f>IF(E$11="Include",IFERROR(IF(E$10="Discrete",INDEX(Codification!D$12:D$14,MATCH(Codification!D210,Codification!D$7:D$9,0),1),Codification!D210),0),0)</f>
        <v>0.15271428571428575</v>
      </c>
      <c r="F207" s="222">
        <f>Codification!F210</f>
        <v>0.28100000000000003</v>
      </c>
      <c r="G207" s="220">
        <f t="shared" ref="G207:G214" si="13">MAX(SUMPRODUCT(B207:E207, B$12:E$12)+$Q$9,0.0001)</f>
        <v>0.3659089302446018</v>
      </c>
      <c r="H207" s="215"/>
      <c r="I207" s="215"/>
      <c r="J207" s="217"/>
      <c r="L207" s="3"/>
      <c r="M207" s="3"/>
      <c r="N207" s="3"/>
    </row>
    <row r="208" spans="1:14" ht="15.6" x14ac:dyDescent="0.3">
      <c r="A208" s="281">
        <v>194</v>
      </c>
      <c r="B208" s="279">
        <f>IF(B$11="Include",IFERROR(IF(B$10="Discrete",INDEX(Codification!A$12:A$14,MATCH(Codification!A211,Codification!A$7:A$9,0),1),Codification!A211),0),0)</f>
        <v>0</v>
      </c>
      <c r="C208" s="209">
        <f>IF(C$11="Include",IFERROR(IF(C$10="Discrete",INDEX(Codification!B$12:B$14,MATCH(Codification!B211,Codification!B$7:B$9,0),1),Codification!B211),0),0)</f>
        <v>0.2</v>
      </c>
      <c r="D208" s="209">
        <f>IF(D$11="Include",IFERROR(IF(D$10="Discrete",INDEX(Codification!C$12:C$14,MATCH(Codification!C211,Codification!C$7:C$9,0),1),Codification!C211),0),0)</f>
        <v>0.249</v>
      </c>
      <c r="E208" s="216">
        <f>IF(E$11="Include",IFERROR(IF(E$10="Discrete",INDEX(Codification!D$12:D$14,MATCH(Codification!D211,Codification!D$7:D$9,0),1),Codification!D211),0),0)</f>
        <v>0.33986764705882339</v>
      </c>
      <c r="F208" s="222">
        <f>Codification!F211</f>
        <v>0.38300000000000001</v>
      </c>
      <c r="G208" s="220">
        <f t="shared" si="13"/>
        <v>0.35167976373795462</v>
      </c>
      <c r="H208" s="215"/>
      <c r="I208" s="215"/>
      <c r="J208" s="217"/>
      <c r="L208" s="3"/>
      <c r="M208" s="3"/>
      <c r="N208" s="3"/>
    </row>
    <row r="209" spans="1:14" ht="15.6" x14ac:dyDescent="0.3">
      <c r="A209" s="281">
        <v>195</v>
      </c>
      <c r="B209" s="279">
        <f>IF(B$11="Include",IFERROR(IF(B$10="Discrete",INDEX(Codification!A$12:A$14,MATCH(Codification!A212,Codification!A$7:A$9,0),1),Codification!A212),0),0)</f>
        <v>1</v>
      </c>
      <c r="C209" s="209">
        <f>IF(C$11="Include",IFERROR(IF(C$10="Discrete",INDEX(Codification!B$12:B$14,MATCH(Codification!B212,Codification!B$7:B$9,0),1),Codification!B212),0),0)</f>
        <v>0.23899999999999999</v>
      </c>
      <c r="D209" s="209">
        <f>IF(D$11="Include",IFERROR(IF(D$10="Discrete",INDEX(Codification!C$12:C$14,MATCH(Codification!C212,Codification!C$7:C$9,0),1),Codification!C212),0),0)</f>
        <v>0.78400000000000003</v>
      </c>
      <c r="E209" s="216">
        <f>IF(E$11="Include",IFERROR(IF(E$10="Discrete",INDEX(Codification!D$12:D$14,MATCH(Codification!D212,Codification!D$7:D$9,0),1),Codification!D212),0),0)</f>
        <v>0.51645555555555545</v>
      </c>
      <c r="F209" s="222">
        <f>Codification!F212</f>
        <v>0.45800000000000002</v>
      </c>
      <c r="G209" s="220">
        <f t="shared" si="13"/>
        <v>0.39756068312778303</v>
      </c>
      <c r="H209" s="215"/>
      <c r="I209" s="215"/>
      <c r="J209" s="217"/>
      <c r="L209" s="3"/>
      <c r="M209" s="3"/>
      <c r="N209" s="3"/>
    </row>
    <row r="210" spans="1:14" ht="15.6" x14ac:dyDescent="0.3">
      <c r="A210" s="281">
        <v>196</v>
      </c>
      <c r="B210" s="279">
        <f>IF(B$11="Include",IFERROR(IF(B$10="Discrete",INDEX(Codification!A$12:A$14,MATCH(Codification!A213,Codification!A$7:A$9,0),1),Codification!A213),0),0)</f>
        <v>0</v>
      </c>
      <c r="C210" s="209">
        <f>IF(C$11="Include",IFERROR(IF(C$10="Discrete",INDEX(Codification!B$12:B$14,MATCH(Codification!B213,Codification!B$7:B$9,0),1),Codification!B213),0),0)</f>
        <v>0.32200000000000001</v>
      </c>
      <c r="D210" s="209">
        <f>IF(D$11="Include",IFERROR(IF(D$10="Discrete",INDEX(Codification!C$12:C$14,MATCH(Codification!C213,Codification!C$7:C$9,0),1),Codification!C213),0),0)</f>
        <v>0.13100000000000001</v>
      </c>
      <c r="E210" s="216">
        <f>IF(E$11="Include",IFERROR(IF(E$10="Discrete",INDEX(Codification!D$12:D$14,MATCH(Codification!D213,Codification!D$7:D$9,0),1),Codification!D213),0),0)</f>
        <v>0.51645555555555545</v>
      </c>
      <c r="F210" s="222">
        <f>Codification!F213</f>
        <v>0.52800000000000002</v>
      </c>
      <c r="G210" s="220">
        <f t="shared" si="13"/>
        <v>0.54136748752903241</v>
      </c>
      <c r="H210" s="215"/>
      <c r="I210" s="215"/>
      <c r="J210" s="217"/>
      <c r="L210" s="3"/>
      <c r="M210" s="3"/>
      <c r="N210" s="3"/>
    </row>
    <row r="211" spans="1:14" ht="15.6" x14ac:dyDescent="0.3">
      <c r="A211" s="281">
        <v>197</v>
      </c>
      <c r="B211" s="279">
        <f>IF(B$11="Include",IFERROR(IF(B$10="Discrete",INDEX(Codification!A$12:A$14,MATCH(Codification!A214,Codification!A$7:A$9,0),1),Codification!A214),0),0)</f>
        <v>0</v>
      </c>
      <c r="C211" s="209">
        <f>IF(C$11="Include",IFERROR(IF(C$10="Discrete",INDEX(Codification!B$12:B$14,MATCH(Codification!B214,Codification!B$7:B$9,0),1),Codification!B214),0),0)</f>
        <v>4.9000000000000002E-2</v>
      </c>
      <c r="D211" s="209">
        <f>IF(D$11="Include",IFERROR(IF(D$10="Discrete",INDEX(Codification!C$12:C$14,MATCH(Codification!C214,Codification!C$7:C$9,0),1),Codification!C214),0),0)</f>
        <v>0.13</v>
      </c>
      <c r="E211" s="216">
        <f>IF(E$11="Include",IFERROR(IF(E$10="Discrete",INDEX(Codification!D$12:D$14,MATCH(Codification!D214,Codification!D$7:D$9,0),1),Codification!D214),0),0)</f>
        <v>0.33986764705882339</v>
      </c>
      <c r="F211" s="222">
        <f>Codification!F214</f>
        <v>0.26200000000000001</v>
      </c>
      <c r="G211" s="220">
        <f t="shared" si="13"/>
        <v>0.34394525400044595</v>
      </c>
      <c r="H211" s="215"/>
      <c r="I211" s="215"/>
      <c r="J211" s="217"/>
      <c r="L211" s="3"/>
      <c r="M211" s="3"/>
      <c r="N211" s="3"/>
    </row>
    <row r="212" spans="1:14" ht="15.6" x14ac:dyDescent="0.3">
      <c r="A212" s="281">
        <v>198</v>
      </c>
      <c r="B212" s="279">
        <f>IF(B$11="Include",IFERROR(IF(B$10="Discrete",INDEX(Codification!A$12:A$14,MATCH(Codification!A215,Codification!A$7:A$9,0),1),Codification!A215),0),0)</f>
        <v>0</v>
      </c>
      <c r="C212" s="209">
        <f>IF(C$11="Include",IFERROR(IF(C$10="Discrete",INDEX(Codification!B$12:B$14,MATCH(Codification!B215,Codification!B$7:B$9,0),1),Codification!B215),0),0)</f>
        <v>0.161</v>
      </c>
      <c r="D212" s="209">
        <f>IF(D$11="Include",IFERROR(IF(D$10="Discrete",INDEX(Codification!C$12:C$14,MATCH(Codification!C215,Codification!C$7:C$9,0),1),Codification!C215),0),0)</f>
        <v>0.48</v>
      </c>
      <c r="E212" s="216">
        <f>IF(E$11="Include",IFERROR(IF(E$10="Discrete",INDEX(Codification!D$12:D$14,MATCH(Codification!D215,Codification!D$7:D$9,0),1),Codification!D215),0),0)</f>
        <v>0.15271428571428575</v>
      </c>
      <c r="F212" s="222">
        <f>Codification!F215</f>
        <v>0.13400000000000001</v>
      </c>
      <c r="G212" s="220">
        <f t="shared" si="13"/>
        <v>0.14170645701261558</v>
      </c>
      <c r="H212" s="215"/>
      <c r="I212" s="215"/>
      <c r="J212" s="217"/>
      <c r="L212" s="3"/>
      <c r="M212" s="3"/>
      <c r="N212" s="3"/>
    </row>
    <row r="213" spans="1:14" ht="15.6" x14ac:dyDescent="0.3">
      <c r="A213" s="281">
        <v>199</v>
      </c>
      <c r="B213" s="279">
        <f>IF(B$11="Include",IFERROR(IF(B$10="Discrete",INDEX(Codification!A$12:A$14,MATCH(Codification!A216,Codification!A$7:A$9,0),1),Codification!A216),0),0)</f>
        <v>0</v>
      </c>
      <c r="C213" s="209">
        <f>IF(C$11="Include",IFERROR(IF(C$10="Discrete",INDEX(Codification!B$12:B$14,MATCH(Codification!B216,Codification!B$7:B$9,0),1),Codification!B216),0),0)</f>
        <v>6.2E-2</v>
      </c>
      <c r="D213" s="209">
        <f>IF(D$11="Include",IFERROR(IF(D$10="Discrete",INDEX(Codification!C$12:C$14,MATCH(Codification!C216,Codification!C$7:C$9,0),1),Codification!C216),0),0)</f>
        <v>0.79700000000000004</v>
      </c>
      <c r="E213" s="216">
        <f>IF(E$11="Include",IFERROR(IF(E$10="Discrete",INDEX(Codification!D$12:D$14,MATCH(Codification!D216,Codification!D$7:D$9,0),1),Codification!D216),0),0)</f>
        <v>0.15271428571428575</v>
      </c>
      <c r="F213" s="222">
        <f>Codification!F216</f>
        <v>9.2999999999999999E-2</v>
      </c>
      <c r="G213" s="220">
        <f t="shared" si="13"/>
        <v>1E-4</v>
      </c>
      <c r="H213" s="215"/>
      <c r="I213" s="215"/>
      <c r="J213" s="217"/>
      <c r="L213" s="3"/>
      <c r="M213" s="3"/>
      <c r="N213" s="3"/>
    </row>
    <row r="214" spans="1:14" ht="16.2" thickBot="1" x14ac:dyDescent="0.35">
      <c r="A214" s="282">
        <v>200</v>
      </c>
      <c r="B214" s="305">
        <f>IF(B$11="Include",IFERROR(IF(B$10="Discrete",INDEX(Codification!A$12:A$14,MATCH(Codification!A217,Codification!A$7:A$9,0),1),Codification!A217),0),0)</f>
        <v>0</v>
      </c>
      <c r="C214" s="306">
        <f>IF(C$11="Include",IFERROR(IF(C$10="Discrete",INDEX(Codification!B$12:B$14,MATCH(Codification!B217,Codification!B$7:B$9,0),1),Codification!B217),0),0)</f>
        <v>9.9000000000000005E-2</v>
      </c>
      <c r="D214" s="306">
        <f>IF(D$11="Include",IFERROR(IF(D$10="Discrete",INDEX(Codification!C$12:C$14,MATCH(Codification!C217,Codification!C$7:C$9,0),1),Codification!C217),0),0)</f>
        <v>0.44900000000000001</v>
      </c>
      <c r="E214" s="307">
        <f>IF(E$11="Include",IFERROR(IF(E$10="Discrete",INDEX(Codification!D$12:D$14,MATCH(Codification!D217,Codification!D$7:D$9,0),1),Codification!D217),0),0)</f>
        <v>0.33986764705882339</v>
      </c>
      <c r="F214" s="223">
        <f>Codification!F217</f>
        <v>0.14699999999999999</v>
      </c>
      <c r="G214" s="221">
        <f t="shared" si="13"/>
        <v>0.23747435569288922</v>
      </c>
      <c r="H214" s="218"/>
      <c r="I214" s="218"/>
      <c r="J214" s="219"/>
      <c r="L214" s="3"/>
      <c r="M214" s="3"/>
      <c r="N214" s="3"/>
    </row>
  </sheetData>
  <protectedRanges>
    <protectedRange algorithmName="SHA-512" hashValue="v33ip3OWmpUj3CAb+1y4Ofs5bFsufNqEOHMIUZW/xPW7xkVoNrzKNASmYv/zsd5XBX4KzuyZY3Kmg681SHniJQ==" saltValue="6JK8MZ8GfABAOR3B5+yCnw==" spinCount="100000" sqref="B11:E14 C8:E8 F8:F12 A8:A214" name="Range1"/>
  </protectedRanges>
  <mergeCells count="6">
    <mergeCell ref="F13:H13"/>
    <mergeCell ref="A1:Q1"/>
    <mergeCell ref="C2:J2"/>
    <mergeCell ref="A5:B5"/>
    <mergeCell ref="L7:Q7"/>
    <mergeCell ref="A8:E8"/>
  </mergeCells>
  <dataValidations count="1">
    <dataValidation type="list" allowBlank="1" showInputMessage="1" showErrorMessage="1" sqref="B11:E11" xr:uid="{E3689FD5-96CB-46AF-8622-DE61C8A14C7C}">
      <formula1>"Include,Exclude"</formula1>
    </dataValidation>
  </dataValidations>
  <pageMargins left="0.7" right="0.7" top="0.75" bottom="0.75" header="0.3" footer="0.3"/>
  <pageSetup orientation="portrait" r:id="rId1"/>
  <ignoredErrors>
    <ignoredError sqref="B9:E10 M8:P8" unlockedFormula="1"/>
    <ignoredError sqref="O11:Q13" evalError="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EA4FF-CCA2-4901-A1C0-9FEF18C5B9B9}">
  <sheetPr>
    <tabColor rgb="FF002060"/>
  </sheetPr>
  <dimension ref="A1:AF205"/>
  <sheetViews>
    <sheetView showGridLines="0" zoomScaleNormal="100" workbookViewId="0">
      <selection sqref="A1:F1"/>
    </sheetView>
  </sheetViews>
  <sheetFormatPr defaultRowHeight="15.6" outlineLevelCol="1" x14ac:dyDescent="0.3"/>
  <cols>
    <col min="1" max="1" width="10.77734375" customWidth="1"/>
    <col min="2" max="3" width="16.6640625" customWidth="1"/>
    <col min="4" max="4" width="22.21875" customWidth="1"/>
    <col min="5" max="6" width="16.6640625" customWidth="1"/>
    <col min="7" max="7" width="19.44140625" customWidth="1"/>
    <col min="8" max="12" width="17.88671875" style="32" hidden="1" customWidth="1" outlineLevel="1"/>
    <col min="13" max="13" width="9" collapsed="1"/>
  </cols>
  <sheetData>
    <row r="1" spans="1:32" ht="42" customHeight="1" thickBot="1" x14ac:dyDescent="0.35">
      <c r="A1" s="398" t="s">
        <v>26</v>
      </c>
      <c r="B1" s="399"/>
      <c r="C1" s="399"/>
      <c r="D1" s="399"/>
      <c r="E1" s="399"/>
      <c r="F1" s="399"/>
      <c r="G1" s="263" t="s">
        <v>93</v>
      </c>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9"/>
    </row>
    <row r="2" spans="1:32" ht="72" customHeight="1" thickBot="1" x14ac:dyDescent="0.35">
      <c r="A2" s="149"/>
      <c r="B2" s="150"/>
      <c r="C2" s="153"/>
      <c r="D2" s="423" t="s">
        <v>122</v>
      </c>
      <c r="E2" s="423"/>
      <c r="F2" s="423"/>
      <c r="G2" s="423"/>
      <c r="H2" s="423"/>
      <c r="I2" s="423"/>
      <c r="J2" s="423"/>
      <c r="K2" s="423"/>
      <c r="L2" s="423"/>
      <c r="M2" s="423"/>
      <c r="N2" s="423"/>
      <c r="O2" s="423"/>
      <c r="P2" s="423"/>
      <c r="Q2" s="423"/>
      <c r="R2" s="423"/>
      <c r="S2" s="423"/>
      <c r="T2" s="423"/>
      <c r="U2" s="424"/>
    </row>
    <row r="3" spans="1:32" ht="30" customHeight="1" thickBot="1" x14ac:dyDescent="0.35">
      <c r="A3" s="152"/>
      <c r="B3" s="152"/>
      <c r="D3" s="260"/>
      <c r="E3" s="260"/>
      <c r="F3" s="260"/>
      <c r="G3" s="260"/>
      <c r="H3" s="260"/>
      <c r="I3" s="260"/>
      <c r="J3" s="260"/>
      <c r="K3" s="260"/>
      <c r="L3" s="260"/>
      <c r="M3" s="260"/>
      <c r="N3" s="260"/>
      <c r="O3" s="260"/>
      <c r="P3" s="260"/>
      <c r="Q3" s="260"/>
    </row>
    <row r="4" spans="1:32" ht="45.6" customHeight="1" thickBot="1" x14ac:dyDescent="0.35">
      <c r="A4" s="342" t="s">
        <v>14</v>
      </c>
      <c r="B4" s="146" t="s">
        <v>121</v>
      </c>
      <c r="C4" s="146" t="s">
        <v>112</v>
      </c>
      <c r="D4" s="146" t="s">
        <v>116</v>
      </c>
      <c r="E4" s="146" t="s">
        <v>95</v>
      </c>
      <c r="F4" s="261" t="s">
        <v>25</v>
      </c>
      <c r="H4" s="262" t="str">
        <f>Codification!A5</f>
        <v xml:space="preserve">Prior Domain Experience </v>
      </c>
      <c r="I4" s="263" t="str">
        <f>Codification!B5</f>
        <v>Schedule Buffer %</v>
      </c>
      <c r="J4" s="263" t="str">
        <f>Codification!C5</f>
        <v>Dependency Load on the Critical Path</v>
      </c>
      <c r="K4" s="263" t="str">
        <f>Codification!D5</f>
        <v>Contract Type</v>
      </c>
      <c r="L4" s="264" t="s">
        <v>4</v>
      </c>
      <c r="N4" s="137"/>
      <c r="O4" s="138"/>
      <c r="P4" s="138"/>
      <c r="Q4" s="138"/>
      <c r="R4" s="138"/>
      <c r="S4" s="138"/>
      <c r="T4" s="138"/>
      <c r="U4" s="139"/>
    </row>
    <row r="5" spans="1:32" ht="27.6" customHeight="1" x14ac:dyDescent="0.3">
      <c r="A5" s="341">
        <v>1</v>
      </c>
      <c r="B5" s="131" t="s">
        <v>1</v>
      </c>
      <c r="C5" s="308">
        <v>0.1</v>
      </c>
      <c r="D5" s="132">
        <v>0.2</v>
      </c>
      <c r="E5" s="133" t="s">
        <v>96</v>
      </c>
      <c r="F5" s="143">
        <f t="shared" ref="F5:F68" si="0">MAX(SUM(H5:L5),0)</f>
        <v>0.43486342418928581</v>
      </c>
      <c r="H5" s="154">
        <f>IFERROR(IF('Model Design Sheet'!$C$8="Binary",IF(B5=Codification!A$7,1,0),IF('Model Design Sheet'!$C$8="Continuous",B5,INDEX(Codification!A$12:A$14,MATCH(Calculator!B5,Codification!A$7:A$9,0),1)))*Regression!B$12,"")</f>
        <v>0</v>
      </c>
      <c r="I5" s="32">
        <f>IFERROR(IF('Model Design Sheet'!$D$8="Binary",IF(C5=Codification!B$7,1,0),IF('Model Design Sheet'!$D$8="Continuous",C5,INDEX(Codification!B$12:B$14,MATCH(Calculator!C5,Codification!B$7:B$9,0),1)))*Regression!C$12,"")</f>
        <v>3.5854344027249636E-2</v>
      </c>
      <c r="J5" s="32">
        <f>IFERROR(IF('Model Design Sheet'!$E$8="Binary",IF(D5=Codification!C$7,1,0),IF('Model Design Sheet'!$E$8="Continuous",D5,INDEX(Codification!C$12:C$14,MATCH(Calculator!D5,Codification!C$7:C$9,0),1)))*Regression!D$12,"")</f>
        <v>-7.7992520577543273E-2</v>
      </c>
      <c r="K5" s="32">
        <f>IFERROR(IF('Model Design Sheet'!$F$8="Binary",IF(E5=Codification!D$7,1,0),IF('Model Design Sheet'!$F$8="Continuous",E5,INDEX(Codification!D$12:D$14,MATCH(Calculator!E5,Codification!D$7:D$9,0),1)))*Regression!E$12,"")</f>
        <v>0.29225851243870515</v>
      </c>
      <c r="L5" s="155">
        <f>Regression!$Q$9</f>
        <v>0.18474308830087424</v>
      </c>
      <c r="N5" s="140"/>
      <c r="U5" s="6"/>
    </row>
    <row r="6" spans="1:32" ht="30" customHeight="1" x14ac:dyDescent="0.3">
      <c r="A6" s="123">
        <v>2</v>
      </c>
      <c r="B6" s="124" t="s">
        <v>0</v>
      </c>
      <c r="C6" s="309">
        <v>0.05</v>
      </c>
      <c r="D6" s="125">
        <v>0.5</v>
      </c>
      <c r="E6" s="126" t="s">
        <v>97</v>
      </c>
      <c r="F6" s="144">
        <f t="shared" si="0"/>
        <v>0.34061551519930999</v>
      </c>
      <c r="H6" s="154">
        <f>IFERROR(IF('Model Design Sheet'!$C$8="Binary",IF(B6=Codification!A$7,1,0),IF('Model Design Sheet'!$C$8="Continuous",B6,INDEX(Codification!A$12:A$14,MATCH(Calculator!B6,Codification!A$7:A$9,0),1)))*Regression!B$12,"")</f>
        <v>0.14059788082704663</v>
      </c>
      <c r="I6" s="32">
        <f>IFERROR(IF('Model Design Sheet'!$D$8="Binary",IF(C6=Codification!B$7,1,0),IF('Model Design Sheet'!$D$8="Continuous",C6,INDEX(Codification!B$12:B$14,MATCH(Calculator!C6,Codification!B$7:B$9,0),1)))*Regression!C$12,"")</f>
        <v>1.7927172013624818E-2</v>
      </c>
      <c r="J6" s="32">
        <f>IFERROR(IF('Model Design Sheet'!$E$8="Binary",IF(D6=Codification!C$7,1,0),IF('Model Design Sheet'!$E$8="Continuous",D6,INDEX(Codification!C$12:C$14,MATCH(Calculator!D6,Codification!C$7:C$9,0),1)))*Regression!D$12,"")</f>
        <v>-0.19498130144385817</v>
      </c>
      <c r="K6" s="32">
        <f>IFERROR(IF('Model Design Sheet'!$F$8="Binary",IF(E6=Codification!D$7,1,0),IF('Model Design Sheet'!$F$8="Continuous",E6,INDEX(Codification!D$12:D$14,MATCH(Calculator!E6,Codification!D$7:D$9,0),1)))*Regression!E$12,"")</f>
        <v>0.1923286755016225</v>
      </c>
      <c r="L6" s="155">
        <f>Regression!$Q$9</f>
        <v>0.18474308830087424</v>
      </c>
      <c r="N6" s="140"/>
      <c r="U6" s="6"/>
    </row>
    <row r="7" spans="1:32" ht="31.2" x14ac:dyDescent="0.3">
      <c r="A7" s="341">
        <v>3</v>
      </c>
      <c r="B7" s="127" t="s">
        <v>1</v>
      </c>
      <c r="C7" s="310">
        <v>0.05</v>
      </c>
      <c r="D7" s="128">
        <v>0.8</v>
      </c>
      <c r="E7" s="129" t="s">
        <v>97</v>
      </c>
      <c r="F7" s="144">
        <f t="shared" si="0"/>
        <v>8.3028853505948463E-2</v>
      </c>
      <c r="H7" s="154">
        <f>IFERROR(IF('Model Design Sheet'!$C$8="Binary",IF(B7=Codification!A$7,1,0),IF('Model Design Sheet'!$C$8="Continuous",B7,INDEX(Codification!A$12:A$14,MATCH(Calculator!B7,Codification!A$7:A$9,0),1)))*Regression!B$12,"")</f>
        <v>0</v>
      </c>
      <c r="I7" s="32">
        <f>IFERROR(IF('Model Design Sheet'!$D$8="Binary",IF(C7=Codification!B$7,1,0),IF('Model Design Sheet'!$D$8="Continuous",C7,INDEX(Codification!B$12:B$14,MATCH(Calculator!C7,Codification!B$7:B$9,0),1)))*Regression!C$12,"")</f>
        <v>1.7927172013624818E-2</v>
      </c>
      <c r="J7" s="32">
        <f>IFERROR(IF('Model Design Sheet'!$E$8="Binary",IF(D7=Codification!C$7,1,0),IF('Model Design Sheet'!$E$8="Continuous",D7,INDEX(Codification!C$12:C$14,MATCH(Calculator!D7,Codification!C$7:C$9,0),1)))*Regression!D$12,"")</f>
        <v>-0.31197008231017309</v>
      </c>
      <c r="K7" s="32">
        <f>IFERROR(IF('Model Design Sheet'!$F$8="Binary",IF(E7=Codification!D$7,1,0),IF('Model Design Sheet'!$F$8="Continuous",E7,INDEX(Codification!D$12:D$14,MATCH(Calculator!E7,Codification!D$7:D$9,0),1)))*Regression!E$12,"")</f>
        <v>0.1923286755016225</v>
      </c>
      <c r="L7" s="155">
        <f>Regression!$Q$9</f>
        <v>0.18474308830087424</v>
      </c>
      <c r="N7" s="140"/>
      <c r="U7" s="6"/>
    </row>
    <row r="8" spans="1:32" x14ac:dyDescent="0.3">
      <c r="A8" s="123">
        <v>4</v>
      </c>
      <c r="B8" s="124" t="s">
        <v>0</v>
      </c>
      <c r="C8" s="309">
        <v>0.18</v>
      </c>
      <c r="D8" s="125">
        <v>0.3</v>
      </c>
      <c r="E8" s="126" t="s">
        <v>98</v>
      </c>
      <c r="F8" s="144">
        <f t="shared" si="0"/>
        <v>0.35930993172462855</v>
      </c>
      <c r="H8" s="154">
        <f>IFERROR(IF('Model Design Sheet'!$C$8="Binary",IF(B8=Codification!A$7,1,0),IF('Model Design Sheet'!$C$8="Continuous",B8,INDEX(Codification!A$12:A$14,MATCH(Calculator!B8,Codification!A$7:A$9,0),1)))*Regression!B$12,"")</f>
        <v>0.14059788082704663</v>
      </c>
      <c r="I8" s="32">
        <f>IFERROR(IF('Model Design Sheet'!$D$8="Binary",IF(C8=Codification!B$7,1,0),IF('Model Design Sheet'!$D$8="Continuous",C8,INDEX(Codification!B$12:B$14,MATCH(Calculator!C8,Codification!B$7:B$9,0),1)))*Regression!C$12,"")</f>
        <v>6.4537819249049347E-2</v>
      </c>
      <c r="J8" s="32">
        <f>IFERROR(IF('Model Design Sheet'!$E$8="Binary",IF(D8=Codification!C$7,1,0),IF('Model Design Sheet'!$E$8="Continuous",D8,INDEX(Codification!C$12:C$14,MATCH(Calculator!D8,Codification!C$7:C$9,0),1)))*Regression!D$12,"")</f>
        <v>-0.1169887808663149</v>
      </c>
      <c r="K8" s="32">
        <f>IFERROR(IF('Model Design Sheet'!$F$8="Binary",IF(E8=Codification!D$7,1,0),IF('Model Design Sheet'!$F$8="Continuous",E8,INDEX(Codification!D$12:D$14,MATCH(Calculator!E8,Codification!D$7:D$9,0),1)))*Regression!E$12,"")</f>
        <v>8.6419924213973251E-2</v>
      </c>
      <c r="L8" s="155">
        <f>Regression!$Q$9</f>
        <v>0.18474308830087424</v>
      </c>
      <c r="N8" s="140"/>
      <c r="U8" s="6"/>
    </row>
    <row r="9" spans="1:32" x14ac:dyDescent="0.3">
      <c r="A9" s="341">
        <v>5</v>
      </c>
      <c r="B9" s="127"/>
      <c r="C9" s="310"/>
      <c r="D9" s="128"/>
      <c r="E9" s="129"/>
      <c r="F9" s="144">
        <f t="shared" si="0"/>
        <v>0.18474308830087424</v>
      </c>
      <c r="H9" s="154">
        <f>IFERROR(IF('Model Design Sheet'!$C$8="Binary",IF(B9=Codification!A$7,1,0),IF('Model Design Sheet'!$C$8="Continuous",B9,INDEX(Codification!A$12:A$14,MATCH(Calculator!B9,Codification!A$7:A$9,0),1)))*Regression!B$12,"")</f>
        <v>0</v>
      </c>
      <c r="I9" s="32">
        <f>IFERROR(IF('Model Design Sheet'!$D$8="Binary",IF(C9=Codification!B$7,1,0),IF('Model Design Sheet'!$D$8="Continuous",C9,INDEX(Codification!B$12:B$14,MATCH(Calculator!C9,Codification!B$7:B$9,0),1)))*Regression!C$12,"")</f>
        <v>0</v>
      </c>
      <c r="J9" s="32">
        <f>IFERROR(IF('Model Design Sheet'!$E$8="Binary",IF(D9=Codification!C$7,1,0),IF('Model Design Sheet'!$E$8="Continuous",D9,INDEX(Codification!C$12:C$14,MATCH(Calculator!D9,Codification!C$7:C$9,0),1)))*Regression!D$12,"")</f>
        <v>0</v>
      </c>
      <c r="K9" s="32" t="str">
        <f>IFERROR(IF('Model Design Sheet'!$F$8="Binary",IF(E9=Codification!D$7,1,0),IF('Model Design Sheet'!$F$8="Continuous",E9,INDEX(Codification!D$12:D$14,MATCH(Calculator!E9,Codification!D$7:D$9,0),1)))*Regression!E$12,"")</f>
        <v/>
      </c>
      <c r="L9" s="155">
        <f>Regression!$Q$9</f>
        <v>0.18474308830087424</v>
      </c>
      <c r="N9" s="140"/>
      <c r="U9" s="6"/>
    </row>
    <row r="10" spans="1:32" x14ac:dyDescent="0.3">
      <c r="A10" s="123">
        <v>6</v>
      </c>
      <c r="B10" s="124"/>
      <c r="C10" s="309"/>
      <c r="D10" s="125"/>
      <c r="E10" s="126"/>
      <c r="F10" s="144">
        <f t="shared" si="0"/>
        <v>0.18474308830087424</v>
      </c>
      <c r="H10" s="154">
        <f>IFERROR(IF('Model Design Sheet'!$C$8="Binary",IF(B10=Codification!A$7,1,0),IF('Model Design Sheet'!$C$8="Continuous",B10,INDEX(Codification!A$12:A$14,MATCH(Calculator!B10,Codification!A$7:A$9,0),1)))*Regression!B$12,"")</f>
        <v>0</v>
      </c>
      <c r="I10" s="32">
        <f>IFERROR(IF('Model Design Sheet'!$D$8="Binary",IF(C10=Codification!B$7,1,0),IF('Model Design Sheet'!$D$8="Continuous",C10,INDEX(Codification!B$12:B$14,MATCH(Calculator!C10,Codification!B$7:B$9,0),1)))*Regression!C$12,"")</f>
        <v>0</v>
      </c>
      <c r="J10" s="32">
        <f>IFERROR(IF('Model Design Sheet'!$E$8="Binary",IF(D10=Codification!C$7,1,0),IF('Model Design Sheet'!$E$8="Continuous",D10,INDEX(Codification!C$12:C$14,MATCH(Calculator!D10,Codification!C$7:C$9,0),1)))*Regression!D$12,"")</f>
        <v>0</v>
      </c>
      <c r="K10" s="32" t="str">
        <f>IFERROR(IF('Model Design Sheet'!$F$8="Binary",IF(E10=Codification!D$7,1,0),IF('Model Design Sheet'!$F$8="Continuous",E10,INDEX(Codification!D$12:D$14,MATCH(Calculator!E10,Codification!D$7:D$9,0),1)))*Regression!E$12,"")</f>
        <v/>
      </c>
      <c r="L10" s="155">
        <f>Regression!$Q$9</f>
        <v>0.18474308830087424</v>
      </c>
      <c r="N10" s="140"/>
      <c r="U10" s="6"/>
    </row>
    <row r="11" spans="1:32" x14ac:dyDescent="0.3">
      <c r="A11" s="341">
        <v>7</v>
      </c>
      <c r="B11" s="127"/>
      <c r="C11" s="310"/>
      <c r="D11" s="128"/>
      <c r="E11" s="129"/>
      <c r="F11" s="144">
        <f t="shared" si="0"/>
        <v>0.18474308830087424</v>
      </c>
      <c r="H11" s="154">
        <f>IFERROR(IF('Model Design Sheet'!$C$8="Binary",IF(B11=Codification!A$7,1,0),IF('Model Design Sheet'!$C$8="Continuous",B11,INDEX(Codification!A$12:A$14,MATCH(Calculator!B11,Codification!A$7:A$9,0),1)))*Regression!B$12,"")</f>
        <v>0</v>
      </c>
      <c r="I11" s="32">
        <f>IFERROR(IF('Model Design Sheet'!$D$8="Binary",IF(C11=Codification!B$7,1,0),IF('Model Design Sheet'!$D$8="Continuous",C11,INDEX(Codification!B$12:B$14,MATCH(Calculator!C11,Codification!B$7:B$9,0),1)))*Regression!C$12,"")</f>
        <v>0</v>
      </c>
      <c r="J11" s="32">
        <f>IFERROR(IF('Model Design Sheet'!$E$8="Binary",IF(D11=Codification!C$7,1,0),IF('Model Design Sheet'!$E$8="Continuous",D11,INDEX(Codification!C$12:C$14,MATCH(Calculator!D11,Codification!C$7:C$9,0),1)))*Regression!D$12,"")</f>
        <v>0</v>
      </c>
      <c r="K11" s="32" t="str">
        <f>IFERROR(IF('Model Design Sheet'!$F$8="Binary",IF(E11=Codification!D$7,1,0),IF('Model Design Sheet'!$F$8="Continuous",E11,INDEX(Codification!D$12:D$14,MATCH(Calculator!E11,Codification!D$7:D$9,0),1)))*Regression!E$12,"")</f>
        <v/>
      </c>
      <c r="L11" s="155">
        <f>Regression!$Q$9</f>
        <v>0.18474308830087424</v>
      </c>
      <c r="N11" s="140"/>
      <c r="U11" s="6"/>
    </row>
    <row r="12" spans="1:32" x14ac:dyDescent="0.3">
      <c r="A12" s="123">
        <v>8</v>
      </c>
      <c r="B12" s="124"/>
      <c r="C12" s="309"/>
      <c r="D12" s="125"/>
      <c r="E12" s="126"/>
      <c r="F12" s="144">
        <f t="shared" si="0"/>
        <v>0.18474308830087424</v>
      </c>
      <c r="H12" s="154">
        <f>IFERROR(IF('Model Design Sheet'!$C$8="Binary",IF(B12=Codification!A$7,1,0),IF('Model Design Sheet'!$C$8="Continuous",B12,INDEX(Codification!A$12:A$14,MATCH(Calculator!B12,Codification!A$7:A$9,0),1)))*Regression!B$12,"")</f>
        <v>0</v>
      </c>
      <c r="I12" s="32">
        <f>IFERROR(IF('Model Design Sheet'!$D$8="Binary",IF(C12=Codification!B$7,1,0),IF('Model Design Sheet'!$D$8="Continuous",C12,INDEX(Codification!B$12:B$14,MATCH(Calculator!C12,Codification!B$7:B$9,0),1)))*Regression!C$12,"")</f>
        <v>0</v>
      </c>
      <c r="J12" s="32">
        <f>IFERROR(IF('Model Design Sheet'!$E$8="Binary",IF(D12=Codification!C$7,1,0),IF('Model Design Sheet'!$E$8="Continuous",D12,INDEX(Codification!C$12:C$14,MATCH(Calculator!D12,Codification!C$7:C$9,0),1)))*Regression!D$12,"")</f>
        <v>0</v>
      </c>
      <c r="K12" s="32" t="str">
        <f>IFERROR(IF('Model Design Sheet'!$F$8="Binary",IF(E12=Codification!D$7,1,0),IF('Model Design Sheet'!$F$8="Continuous",E12,INDEX(Codification!D$12:D$14,MATCH(Calculator!E12,Codification!D$7:D$9,0),1)))*Regression!E$12,"")</f>
        <v/>
      </c>
      <c r="L12" s="155">
        <f>Regression!$Q$9</f>
        <v>0.18474308830087424</v>
      </c>
      <c r="N12" s="140"/>
      <c r="U12" s="6"/>
    </row>
    <row r="13" spans="1:32" ht="26.4" customHeight="1" x14ac:dyDescent="0.3">
      <c r="A13" s="341">
        <v>9</v>
      </c>
      <c r="B13" s="127"/>
      <c r="C13" s="310"/>
      <c r="D13" s="128"/>
      <c r="E13" s="129"/>
      <c r="F13" s="144">
        <f t="shared" si="0"/>
        <v>0.18474308830087424</v>
      </c>
      <c r="H13" s="154">
        <f>IFERROR(IF('Model Design Sheet'!$C$8="Binary",IF(B13=Codification!A$7,1,0),IF('Model Design Sheet'!$C$8="Continuous",B13,INDEX(Codification!A$12:A$14,MATCH(Calculator!B13,Codification!A$7:A$9,0),1)))*Regression!B$12,"")</f>
        <v>0</v>
      </c>
      <c r="I13" s="32">
        <f>IFERROR(IF('Model Design Sheet'!$D$8="Binary",IF(C13=Codification!B$7,1,0),IF('Model Design Sheet'!$D$8="Continuous",C13,INDEX(Codification!B$12:B$14,MATCH(Calculator!C13,Codification!B$7:B$9,0),1)))*Regression!C$12,"")</f>
        <v>0</v>
      </c>
      <c r="J13" s="32">
        <f>IFERROR(IF('Model Design Sheet'!$E$8="Binary",IF(D13=Codification!C$7,1,0),IF('Model Design Sheet'!$E$8="Continuous",D13,INDEX(Codification!C$12:C$14,MATCH(Calculator!D13,Codification!C$7:C$9,0),1)))*Regression!D$12,"")</f>
        <v>0</v>
      </c>
      <c r="K13" s="32" t="str">
        <f>IFERROR(IF('Model Design Sheet'!$F$8="Binary",IF(E13=Codification!D$7,1,0),IF('Model Design Sheet'!$F$8="Continuous",E13,INDEX(Codification!D$12:D$14,MATCH(Calculator!E13,Codification!D$7:D$9,0),1)))*Regression!E$12,"")</f>
        <v/>
      </c>
      <c r="L13" s="155">
        <f>Regression!$Q$9</f>
        <v>0.18474308830087424</v>
      </c>
      <c r="N13" s="140"/>
      <c r="U13" s="6"/>
    </row>
    <row r="14" spans="1:32" x14ac:dyDescent="0.3">
      <c r="A14" s="123">
        <v>10</v>
      </c>
      <c r="B14" s="124"/>
      <c r="C14" s="309"/>
      <c r="D14" s="125"/>
      <c r="E14" s="126"/>
      <c r="F14" s="144">
        <f t="shared" si="0"/>
        <v>0.18474308830087424</v>
      </c>
      <c r="H14" s="154">
        <f>IFERROR(IF('Model Design Sheet'!$C$8="Binary",IF(B14=Codification!A$7,1,0),IF('Model Design Sheet'!$C$8="Continuous",B14,INDEX(Codification!A$12:A$14,MATCH(Calculator!B14,Codification!A$7:A$9,0),1)))*Regression!B$12,"")</f>
        <v>0</v>
      </c>
      <c r="I14" s="32">
        <f>IFERROR(IF('Model Design Sheet'!$D$8="Binary",IF(C14=Codification!B$7,1,0),IF('Model Design Sheet'!$D$8="Continuous",C14,INDEX(Codification!B$12:B$14,MATCH(Calculator!C14,Codification!B$7:B$9,0),1)))*Regression!C$12,"")</f>
        <v>0</v>
      </c>
      <c r="J14" s="32">
        <f>IFERROR(IF('Model Design Sheet'!$E$8="Binary",IF(D14=Codification!C$7,1,0),IF('Model Design Sheet'!$E$8="Continuous",D14,INDEX(Codification!C$12:C$14,MATCH(Calculator!D14,Codification!C$7:C$9,0),1)))*Regression!D$12,"")</f>
        <v>0</v>
      </c>
      <c r="K14" s="32" t="str">
        <f>IFERROR(IF('Model Design Sheet'!$F$8="Binary",IF(E14=Codification!D$7,1,0),IF('Model Design Sheet'!$F$8="Continuous",E14,INDEX(Codification!D$12:D$14,MATCH(Calculator!E14,Codification!D$7:D$9,0),1)))*Regression!E$12,"")</f>
        <v/>
      </c>
      <c r="L14" s="155">
        <f>Regression!$Q$9</f>
        <v>0.18474308830087424</v>
      </c>
      <c r="N14" s="140"/>
      <c r="U14" s="6"/>
    </row>
    <row r="15" spans="1:32" ht="16.2" thickBot="1" x14ac:dyDescent="0.35">
      <c r="A15" s="341">
        <v>11</v>
      </c>
      <c r="B15" s="127"/>
      <c r="C15" s="310"/>
      <c r="D15" s="128"/>
      <c r="E15" s="129"/>
      <c r="F15" s="144">
        <f t="shared" si="0"/>
        <v>0.18474308830087424</v>
      </c>
      <c r="H15" s="154">
        <f>IFERROR(IF('Model Design Sheet'!$C$8="Binary",IF(B15=Codification!A$7,1,0),IF('Model Design Sheet'!$C$8="Continuous",B15,INDEX(Codification!A$12:A$14,MATCH(Calculator!B15,Codification!A$7:A$9,0),1)))*Regression!B$12,"")</f>
        <v>0</v>
      </c>
      <c r="I15" s="32">
        <f>IFERROR(IF('Model Design Sheet'!$D$8="Binary",IF(C15=Codification!B$7,1,0),IF('Model Design Sheet'!$D$8="Continuous",C15,INDEX(Codification!B$12:B$14,MATCH(Calculator!C15,Codification!B$7:B$9,0),1)))*Regression!C$12,"")</f>
        <v>0</v>
      </c>
      <c r="J15" s="32">
        <f>IFERROR(IF('Model Design Sheet'!$E$8="Binary",IF(D15=Codification!C$7,1,0),IF('Model Design Sheet'!$E$8="Continuous",D15,INDEX(Codification!C$12:C$14,MATCH(Calculator!D15,Codification!C$7:C$9,0),1)))*Regression!D$12,"")</f>
        <v>0</v>
      </c>
      <c r="K15" s="32" t="str">
        <f>IFERROR(IF('Model Design Sheet'!$F$8="Binary",IF(E15=Codification!D$7,1,0),IF('Model Design Sheet'!$F$8="Continuous",E15,INDEX(Codification!D$12:D$14,MATCH(Calculator!E15,Codification!D$7:D$9,0),1)))*Regression!E$12,"")</f>
        <v/>
      </c>
      <c r="L15" s="155">
        <f>Regression!$Q$9</f>
        <v>0.18474308830087424</v>
      </c>
      <c r="N15" s="141"/>
      <c r="O15" s="142"/>
      <c r="P15" s="142"/>
      <c r="Q15" s="142"/>
      <c r="R15" s="142"/>
      <c r="S15" s="142"/>
      <c r="T15" s="142"/>
      <c r="U15" s="7"/>
    </row>
    <row r="16" spans="1:32" x14ac:dyDescent="0.3">
      <c r="A16" s="123">
        <v>12</v>
      </c>
      <c r="B16" s="124"/>
      <c r="C16" s="309"/>
      <c r="D16" s="125"/>
      <c r="E16" s="126"/>
      <c r="F16" s="144">
        <f t="shared" si="0"/>
        <v>0.18474308830087424</v>
      </c>
      <c r="H16" s="154">
        <f>IFERROR(IF('Model Design Sheet'!$C$8="Binary",IF(B16=Codification!A$7,1,0),IF('Model Design Sheet'!$C$8="Continuous",B16,INDEX(Codification!A$12:A$14,MATCH(Calculator!B16,Codification!A$7:A$9,0),1)))*Regression!B$12,"")</f>
        <v>0</v>
      </c>
      <c r="I16" s="32">
        <f>IFERROR(IF('Model Design Sheet'!$D$8="Binary",IF(C16=Codification!B$7,1,0),IF('Model Design Sheet'!$D$8="Continuous",C16,INDEX(Codification!B$12:B$14,MATCH(Calculator!C16,Codification!B$7:B$9,0),1)))*Regression!C$12,"")</f>
        <v>0</v>
      </c>
      <c r="J16" s="32">
        <f>IFERROR(IF('Model Design Sheet'!$E$8="Binary",IF(D16=Codification!C$7,1,0),IF('Model Design Sheet'!$E$8="Continuous",D16,INDEX(Codification!C$12:C$14,MATCH(Calculator!D16,Codification!C$7:C$9,0),1)))*Regression!D$12,"")</f>
        <v>0</v>
      </c>
      <c r="K16" s="32" t="str">
        <f>IFERROR(IF('Model Design Sheet'!$F$8="Binary",IF(E16=Codification!D$7,1,0),IF('Model Design Sheet'!$F$8="Continuous",E16,INDEX(Codification!D$12:D$14,MATCH(Calculator!E16,Codification!D$7:D$9,0),1)))*Regression!E$12,"")</f>
        <v/>
      </c>
      <c r="L16" s="155">
        <f>Regression!$Q$9</f>
        <v>0.18474308830087424</v>
      </c>
    </row>
    <row r="17" spans="1:12" x14ac:dyDescent="0.3">
      <c r="A17" s="341">
        <v>13</v>
      </c>
      <c r="B17" s="127"/>
      <c r="C17" s="310"/>
      <c r="D17" s="128"/>
      <c r="E17" s="129"/>
      <c r="F17" s="144">
        <f t="shared" si="0"/>
        <v>0.18474308830087424</v>
      </c>
      <c r="H17" s="154">
        <f>IFERROR(IF('Model Design Sheet'!$C$8="Binary",IF(B17=Codification!A$7,1,0),IF('Model Design Sheet'!$C$8="Continuous",B17,INDEX(Codification!A$12:A$14,MATCH(Calculator!B17,Codification!A$7:A$9,0),1)))*Regression!B$12,"")</f>
        <v>0</v>
      </c>
      <c r="I17" s="32">
        <f>IFERROR(IF('Model Design Sheet'!$D$8="Binary",IF(C17=Codification!B$7,1,0),IF('Model Design Sheet'!$D$8="Continuous",C17,INDEX(Codification!B$12:B$14,MATCH(Calculator!C17,Codification!B$7:B$9,0),1)))*Regression!C$12,"")</f>
        <v>0</v>
      </c>
      <c r="J17" s="32">
        <f>IFERROR(IF('Model Design Sheet'!$E$8="Binary",IF(D17=Codification!C$7,1,0),IF('Model Design Sheet'!$E$8="Continuous",D17,INDEX(Codification!C$12:C$14,MATCH(Calculator!D17,Codification!C$7:C$9,0),1)))*Regression!D$12,"")</f>
        <v>0</v>
      </c>
      <c r="K17" s="32" t="str">
        <f>IFERROR(IF('Model Design Sheet'!$F$8="Binary",IF(E17=Codification!D$7,1,0),IF('Model Design Sheet'!$F$8="Continuous",E17,INDEX(Codification!D$12:D$14,MATCH(Calculator!E17,Codification!D$7:D$9,0),1)))*Regression!E$12,"")</f>
        <v/>
      </c>
      <c r="L17" s="155">
        <f>Regression!$Q$9</f>
        <v>0.18474308830087424</v>
      </c>
    </row>
    <row r="18" spans="1:12" x14ac:dyDescent="0.3">
      <c r="A18" s="123">
        <v>14</v>
      </c>
      <c r="B18" s="124"/>
      <c r="C18" s="309"/>
      <c r="D18" s="125"/>
      <c r="E18" s="126"/>
      <c r="F18" s="144">
        <f t="shared" si="0"/>
        <v>0.18474308830087424</v>
      </c>
      <c r="H18" s="154">
        <f>IFERROR(IF('Model Design Sheet'!$C$8="Binary",IF(B18=Codification!A$7,1,0),IF('Model Design Sheet'!$C$8="Continuous",B18,INDEX(Codification!A$12:A$14,MATCH(Calculator!B18,Codification!A$7:A$9,0),1)))*Regression!B$12,"")</f>
        <v>0</v>
      </c>
      <c r="I18" s="32">
        <f>IFERROR(IF('Model Design Sheet'!$D$8="Binary",IF(C18=Codification!B$7,1,0),IF('Model Design Sheet'!$D$8="Continuous",C18,INDEX(Codification!B$12:B$14,MATCH(Calculator!C18,Codification!B$7:B$9,0),1)))*Regression!C$12,"")</f>
        <v>0</v>
      </c>
      <c r="J18" s="32">
        <f>IFERROR(IF('Model Design Sheet'!$E$8="Binary",IF(D18=Codification!C$7,1,0),IF('Model Design Sheet'!$E$8="Continuous",D18,INDEX(Codification!C$12:C$14,MATCH(Calculator!D18,Codification!C$7:C$9,0),1)))*Regression!D$12,"")</f>
        <v>0</v>
      </c>
      <c r="K18" s="32" t="str">
        <f>IFERROR(IF('Model Design Sheet'!$F$8="Binary",IF(E18=Codification!D$7,1,0),IF('Model Design Sheet'!$F$8="Continuous",E18,INDEX(Codification!D$12:D$14,MATCH(Calculator!E18,Codification!D$7:D$9,0),1)))*Regression!E$12,"")</f>
        <v/>
      </c>
      <c r="L18" s="155">
        <f>Regression!$Q$9</f>
        <v>0.18474308830087424</v>
      </c>
    </row>
    <row r="19" spans="1:12" x14ac:dyDescent="0.3">
      <c r="A19" s="341">
        <v>15</v>
      </c>
      <c r="B19" s="127"/>
      <c r="C19" s="310"/>
      <c r="D19" s="128"/>
      <c r="E19" s="129"/>
      <c r="F19" s="144">
        <f t="shared" si="0"/>
        <v>0.18474308830087424</v>
      </c>
      <c r="H19" s="154">
        <f>IFERROR(IF('Model Design Sheet'!$C$8="Binary",IF(B19=Codification!A$7,1,0),IF('Model Design Sheet'!$C$8="Continuous",B19,INDEX(Codification!A$12:A$14,MATCH(Calculator!B19,Codification!A$7:A$9,0),1)))*Regression!B$12,"")</f>
        <v>0</v>
      </c>
      <c r="I19" s="32">
        <f>IFERROR(IF('Model Design Sheet'!$D$8="Binary",IF(C19=Codification!B$7,1,0),IF('Model Design Sheet'!$D$8="Continuous",C19,INDEX(Codification!B$12:B$14,MATCH(Calculator!C19,Codification!B$7:B$9,0),1)))*Regression!C$12,"")</f>
        <v>0</v>
      </c>
      <c r="J19" s="32">
        <f>IFERROR(IF('Model Design Sheet'!$E$8="Binary",IF(D19=Codification!C$7,1,0),IF('Model Design Sheet'!$E$8="Continuous",D19,INDEX(Codification!C$12:C$14,MATCH(Calculator!D19,Codification!C$7:C$9,0),1)))*Regression!D$12,"")</f>
        <v>0</v>
      </c>
      <c r="K19" s="32" t="str">
        <f>IFERROR(IF('Model Design Sheet'!$F$8="Binary",IF(E19=Codification!D$7,1,0),IF('Model Design Sheet'!$F$8="Continuous",E19,INDEX(Codification!D$12:D$14,MATCH(Calculator!E19,Codification!D$7:D$9,0),1)))*Regression!E$12,"")</f>
        <v/>
      </c>
      <c r="L19" s="155">
        <f>Regression!$Q$9</f>
        <v>0.18474308830087424</v>
      </c>
    </row>
    <row r="20" spans="1:12" x14ac:dyDescent="0.3">
      <c r="A20" s="123">
        <v>16</v>
      </c>
      <c r="B20" s="124"/>
      <c r="C20" s="309"/>
      <c r="D20" s="125"/>
      <c r="E20" s="126"/>
      <c r="F20" s="144">
        <f t="shared" si="0"/>
        <v>0.18474308830087424</v>
      </c>
      <c r="H20" s="154">
        <f>IFERROR(IF('Model Design Sheet'!$C$8="Binary",IF(B20=Codification!A$7,1,0),IF('Model Design Sheet'!$C$8="Continuous",B20,INDEX(Codification!A$12:A$14,MATCH(Calculator!B20,Codification!A$7:A$9,0),1)))*Regression!B$12,"")</f>
        <v>0</v>
      </c>
      <c r="I20" s="32">
        <f>IFERROR(IF('Model Design Sheet'!$D$8="Binary",IF(C20=Codification!B$7,1,0),IF('Model Design Sheet'!$D$8="Continuous",C20,INDEX(Codification!B$12:B$14,MATCH(Calculator!C20,Codification!B$7:B$9,0),1)))*Regression!C$12,"")</f>
        <v>0</v>
      </c>
      <c r="J20" s="32">
        <f>IFERROR(IF('Model Design Sheet'!$E$8="Binary",IF(D20=Codification!C$7,1,0),IF('Model Design Sheet'!$E$8="Continuous",D20,INDEX(Codification!C$12:C$14,MATCH(Calculator!D20,Codification!C$7:C$9,0),1)))*Regression!D$12,"")</f>
        <v>0</v>
      </c>
      <c r="K20" s="32" t="str">
        <f>IFERROR(IF('Model Design Sheet'!$F$8="Binary",IF(E20=Codification!D$7,1,0),IF('Model Design Sheet'!$F$8="Continuous",E20,INDEX(Codification!D$12:D$14,MATCH(Calculator!E20,Codification!D$7:D$9,0),1)))*Regression!E$12,"")</f>
        <v/>
      </c>
      <c r="L20" s="155">
        <f>Regression!$Q$9</f>
        <v>0.18474308830087424</v>
      </c>
    </row>
    <row r="21" spans="1:12" x14ac:dyDescent="0.3">
      <c r="A21" s="341">
        <v>17</v>
      </c>
      <c r="B21" s="127"/>
      <c r="C21" s="310"/>
      <c r="D21" s="128"/>
      <c r="E21" s="129"/>
      <c r="F21" s="144">
        <f t="shared" si="0"/>
        <v>0.18474308830087424</v>
      </c>
      <c r="H21" s="154">
        <f>IFERROR(IF('Model Design Sheet'!$C$8="Binary",IF(B21=Codification!A$7,1,0),IF('Model Design Sheet'!$C$8="Continuous",B21,INDEX(Codification!A$12:A$14,MATCH(Calculator!B21,Codification!A$7:A$9,0),1)))*Regression!B$12,"")</f>
        <v>0</v>
      </c>
      <c r="I21" s="32">
        <f>IFERROR(IF('Model Design Sheet'!$D$8="Binary",IF(C21=Codification!B$7,1,0),IF('Model Design Sheet'!$D$8="Continuous",C21,INDEX(Codification!B$12:B$14,MATCH(Calculator!C21,Codification!B$7:B$9,0),1)))*Regression!C$12,"")</f>
        <v>0</v>
      </c>
      <c r="J21" s="32">
        <f>IFERROR(IF('Model Design Sheet'!$E$8="Binary",IF(D21=Codification!C$7,1,0),IF('Model Design Sheet'!$E$8="Continuous",D21,INDEX(Codification!C$12:C$14,MATCH(Calculator!D21,Codification!C$7:C$9,0),1)))*Regression!D$12,"")</f>
        <v>0</v>
      </c>
      <c r="K21" s="32" t="str">
        <f>IFERROR(IF('Model Design Sheet'!$F$8="Binary",IF(E21=Codification!D$7,1,0),IF('Model Design Sheet'!$F$8="Continuous",E21,INDEX(Codification!D$12:D$14,MATCH(Calculator!E21,Codification!D$7:D$9,0),1)))*Regression!E$12,"")</f>
        <v/>
      </c>
      <c r="L21" s="155">
        <f>Regression!$Q$9</f>
        <v>0.18474308830087424</v>
      </c>
    </row>
    <row r="22" spans="1:12" x14ac:dyDescent="0.3">
      <c r="A22" s="123">
        <v>18</v>
      </c>
      <c r="B22" s="124"/>
      <c r="C22" s="309"/>
      <c r="D22" s="125"/>
      <c r="E22" s="126"/>
      <c r="F22" s="144">
        <f t="shared" si="0"/>
        <v>0.18474308830087424</v>
      </c>
      <c r="H22" s="154">
        <f>IFERROR(IF('Model Design Sheet'!$C$8="Binary",IF(B22=Codification!A$7,1,0),IF('Model Design Sheet'!$C$8="Continuous",B22,INDEX(Codification!A$12:A$14,MATCH(Calculator!B22,Codification!A$7:A$9,0),1)))*Regression!B$12,"")</f>
        <v>0</v>
      </c>
      <c r="I22" s="32">
        <f>IFERROR(IF('Model Design Sheet'!$D$8="Binary",IF(C22=Codification!B$7,1,0),IF('Model Design Sheet'!$D$8="Continuous",C22,INDEX(Codification!B$12:B$14,MATCH(Calculator!C22,Codification!B$7:B$9,0),1)))*Regression!C$12,"")</f>
        <v>0</v>
      </c>
      <c r="J22" s="32">
        <f>IFERROR(IF('Model Design Sheet'!$E$8="Binary",IF(D22=Codification!C$7,1,0),IF('Model Design Sheet'!$E$8="Continuous",D22,INDEX(Codification!C$12:C$14,MATCH(Calculator!D22,Codification!C$7:C$9,0),1)))*Regression!D$12,"")</f>
        <v>0</v>
      </c>
      <c r="K22" s="32" t="str">
        <f>IFERROR(IF('Model Design Sheet'!$F$8="Binary",IF(E22=Codification!D$7,1,0),IF('Model Design Sheet'!$F$8="Continuous",E22,INDEX(Codification!D$12:D$14,MATCH(Calculator!E22,Codification!D$7:D$9,0),1)))*Regression!E$12,"")</f>
        <v/>
      </c>
      <c r="L22" s="155">
        <f>Regression!$Q$9</f>
        <v>0.18474308830087424</v>
      </c>
    </row>
    <row r="23" spans="1:12" x14ac:dyDescent="0.3">
      <c r="A23" s="341">
        <v>19</v>
      </c>
      <c r="B23" s="127"/>
      <c r="C23" s="310"/>
      <c r="D23" s="128"/>
      <c r="E23" s="129"/>
      <c r="F23" s="144">
        <f t="shared" si="0"/>
        <v>0.18474308830087424</v>
      </c>
      <c r="H23" s="154">
        <f>IFERROR(IF('Model Design Sheet'!$C$8="Binary",IF(B23=Codification!A$7,1,0),IF('Model Design Sheet'!$C$8="Continuous",B23,INDEX(Codification!A$12:A$14,MATCH(Calculator!B23,Codification!A$7:A$9,0),1)))*Regression!B$12,"")</f>
        <v>0</v>
      </c>
      <c r="I23" s="32">
        <f>IFERROR(IF('Model Design Sheet'!$D$8="Binary",IF(C23=Codification!B$7,1,0),IF('Model Design Sheet'!$D$8="Continuous",C23,INDEX(Codification!B$12:B$14,MATCH(Calculator!C23,Codification!B$7:B$9,0),1)))*Regression!C$12,"")</f>
        <v>0</v>
      </c>
      <c r="J23" s="32">
        <f>IFERROR(IF('Model Design Sheet'!$E$8="Binary",IF(D23=Codification!C$7,1,0),IF('Model Design Sheet'!$E$8="Continuous",D23,INDEX(Codification!C$12:C$14,MATCH(Calculator!D23,Codification!C$7:C$9,0),1)))*Regression!D$12,"")</f>
        <v>0</v>
      </c>
      <c r="K23" s="32" t="str">
        <f>IFERROR(IF('Model Design Sheet'!$F$8="Binary",IF(E23=Codification!D$7,1,0),IF('Model Design Sheet'!$F$8="Continuous",E23,INDEX(Codification!D$12:D$14,MATCH(Calculator!E23,Codification!D$7:D$9,0),1)))*Regression!E$12,"")</f>
        <v/>
      </c>
      <c r="L23" s="155">
        <f>Regression!$Q$9</f>
        <v>0.18474308830087424</v>
      </c>
    </row>
    <row r="24" spans="1:12" x14ac:dyDescent="0.3">
      <c r="A24" s="123">
        <v>20</v>
      </c>
      <c r="B24" s="124"/>
      <c r="C24" s="309"/>
      <c r="D24" s="125"/>
      <c r="E24" s="126"/>
      <c r="F24" s="144">
        <f t="shared" si="0"/>
        <v>0.18474308830087424</v>
      </c>
      <c r="H24" s="154">
        <f>IFERROR(IF('Model Design Sheet'!$C$8="Binary",IF(B24=Codification!A$7,1,0),IF('Model Design Sheet'!$C$8="Continuous",B24,INDEX(Codification!A$12:A$14,MATCH(Calculator!B24,Codification!A$7:A$9,0),1)))*Regression!B$12,"")</f>
        <v>0</v>
      </c>
      <c r="I24" s="32">
        <f>IFERROR(IF('Model Design Sheet'!$D$8="Binary",IF(C24=Codification!B$7,1,0),IF('Model Design Sheet'!$D$8="Continuous",C24,INDEX(Codification!B$12:B$14,MATCH(Calculator!C24,Codification!B$7:B$9,0),1)))*Regression!C$12,"")</f>
        <v>0</v>
      </c>
      <c r="J24" s="32">
        <f>IFERROR(IF('Model Design Sheet'!$E$8="Binary",IF(D24=Codification!C$7,1,0),IF('Model Design Sheet'!$E$8="Continuous",D24,INDEX(Codification!C$12:C$14,MATCH(Calculator!D24,Codification!C$7:C$9,0),1)))*Regression!D$12,"")</f>
        <v>0</v>
      </c>
      <c r="K24" s="32" t="str">
        <f>IFERROR(IF('Model Design Sheet'!$F$8="Binary",IF(E24=Codification!D$7,1,0),IF('Model Design Sheet'!$F$8="Continuous",E24,INDEX(Codification!D$12:D$14,MATCH(Calculator!E24,Codification!D$7:D$9,0),1)))*Regression!E$12,"")</f>
        <v/>
      </c>
      <c r="L24" s="155">
        <f>Regression!$Q$9</f>
        <v>0.18474308830087424</v>
      </c>
    </row>
    <row r="25" spans="1:12" x14ac:dyDescent="0.3">
      <c r="A25" s="341">
        <v>21</v>
      </c>
      <c r="B25" s="127"/>
      <c r="C25" s="310"/>
      <c r="D25" s="128"/>
      <c r="E25" s="129"/>
      <c r="F25" s="144">
        <f t="shared" si="0"/>
        <v>0.18474308830087424</v>
      </c>
      <c r="H25" s="154">
        <f>IFERROR(IF('Model Design Sheet'!$C$8="Binary",IF(B25=Codification!A$7,1,0),IF('Model Design Sheet'!$C$8="Continuous",B25,INDEX(Codification!A$12:A$14,MATCH(Calculator!B25,Codification!A$7:A$9,0),1)))*Regression!B$12,"")</f>
        <v>0</v>
      </c>
      <c r="I25" s="32">
        <f>IFERROR(IF('Model Design Sheet'!$D$8="Binary",IF(C25=Codification!B$7,1,0),IF('Model Design Sheet'!$D$8="Continuous",C25,INDEX(Codification!B$12:B$14,MATCH(Calculator!C25,Codification!B$7:B$9,0),1)))*Regression!C$12,"")</f>
        <v>0</v>
      </c>
      <c r="J25" s="32">
        <f>IFERROR(IF('Model Design Sheet'!$E$8="Binary",IF(D25=Codification!C$7,1,0),IF('Model Design Sheet'!$E$8="Continuous",D25,INDEX(Codification!C$12:C$14,MATCH(Calculator!D25,Codification!C$7:C$9,0),1)))*Regression!D$12,"")</f>
        <v>0</v>
      </c>
      <c r="K25" s="32" t="str">
        <f>IFERROR(IF('Model Design Sheet'!$F$8="Binary",IF(E25=Codification!D$7,1,0),IF('Model Design Sheet'!$F$8="Continuous",E25,INDEX(Codification!D$12:D$14,MATCH(Calculator!E25,Codification!D$7:D$9,0),1)))*Regression!E$12,"")</f>
        <v/>
      </c>
      <c r="L25" s="155">
        <f>Regression!$Q$9</f>
        <v>0.18474308830087424</v>
      </c>
    </row>
    <row r="26" spans="1:12" ht="25.95" customHeight="1" x14ac:dyDescent="0.3">
      <c r="A26" s="123">
        <v>22</v>
      </c>
      <c r="B26" s="124"/>
      <c r="C26" s="309"/>
      <c r="D26" s="125"/>
      <c r="E26" s="126"/>
      <c r="F26" s="144">
        <f t="shared" si="0"/>
        <v>0.18474308830087424</v>
      </c>
      <c r="H26" s="154">
        <f>IFERROR(IF('Model Design Sheet'!$C$8="Binary",IF(B26=Codification!A$7,1,0),IF('Model Design Sheet'!$C$8="Continuous",B26,INDEX(Codification!A$12:A$14,MATCH(Calculator!B26,Codification!A$7:A$9,0),1)))*Regression!B$12,"")</f>
        <v>0</v>
      </c>
      <c r="I26" s="32">
        <f>IFERROR(IF('Model Design Sheet'!$D$8="Binary",IF(C26=Codification!B$7,1,0),IF('Model Design Sheet'!$D$8="Continuous",C26,INDEX(Codification!B$12:B$14,MATCH(Calculator!C26,Codification!B$7:B$9,0),1)))*Regression!C$12,"")</f>
        <v>0</v>
      </c>
      <c r="J26" s="32">
        <f>IFERROR(IF('Model Design Sheet'!$E$8="Binary",IF(D26=Codification!C$7,1,0),IF('Model Design Sheet'!$E$8="Continuous",D26,INDEX(Codification!C$12:C$14,MATCH(Calculator!D26,Codification!C$7:C$9,0),1)))*Regression!D$12,"")</f>
        <v>0</v>
      </c>
      <c r="K26" s="32" t="str">
        <f>IFERROR(IF('Model Design Sheet'!$F$8="Binary",IF(E26=Codification!D$7,1,0),IF('Model Design Sheet'!$F$8="Continuous",E26,INDEX(Codification!D$12:D$14,MATCH(Calculator!E26,Codification!D$7:D$9,0),1)))*Regression!E$12,"")</f>
        <v/>
      </c>
      <c r="L26" s="155">
        <f>Regression!$Q$9</f>
        <v>0.18474308830087424</v>
      </c>
    </row>
    <row r="27" spans="1:12" x14ac:dyDescent="0.3">
      <c r="A27" s="341">
        <v>23</v>
      </c>
      <c r="B27" s="127"/>
      <c r="C27" s="310"/>
      <c r="D27" s="128"/>
      <c r="E27" s="129"/>
      <c r="F27" s="144">
        <f t="shared" si="0"/>
        <v>0.18474308830087424</v>
      </c>
      <c r="H27" s="154">
        <f>IFERROR(IF('Model Design Sheet'!$C$8="Binary",IF(B27=Codification!A$7,1,0),IF('Model Design Sheet'!$C$8="Continuous",B27,INDEX(Codification!A$12:A$14,MATCH(Calculator!B27,Codification!A$7:A$9,0),1)))*Regression!B$12,"")</f>
        <v>0</v>
      </c>
      <c r="I27" s="32">
        <f>IFERROR(IF('Model Design Sheet'!$D$8="Binary",IF(C27=Codification!B$7,1,0),IF('Model Design Sheet'!$D$8="Continuous",C27,INDEX(Codification!B$12:B$14,MATCH(Calculator!C27,Codification!B$7:B$9,0),1)))*Regression!C$12,"")</f>
        <v>0</v>
      </c>
      <c r="J27" s="32">
        <f>IFERROR(IF('Model Design Sheet'!$E$8="Binary",IF(D27=Codification!C$7,1,0),IF('Model Design Sheet'!$E$8="Continuous",D27,INDEX(Codification!C$12:C$14,MATCH(Calculator!D27,Codification!C$7:C$9,0),1)))*Regression!D$12,"")</f>
        <v>0</v>
      </c>
      <c r="K27" s="32" t="str">
        <f>IFERROR(IF('Model Design Sheet'!$F$8="Binary",IF(E27=Codification!D$7,1,0),IF('Model Design Sheet'!$F$8="Continuous",E27,INDEX(Codification!D$12:D$14,MATCH(Calculator!E27,Codification!D$7:D$9,0),1)))*Regression!E$12,"")</f>
        <v/>
      </c>
      <c r="L27" s="155">
        <f>Regression!$Q$9</f>
        <v>0.18474308830087424</v>
      </c>
    </row>
    <row r="28" spans="1:12" x14ac:dyDescent="0.3">
      <c r="A28" s="123">
        <v>24</v>
      </c>
      <c r="B28" s="124"/>
      <c r="C28" s="309"/>
      <c r="D28" s="125"/>
      <c r="E28" s="126"/>
      <c r="F28" s="144">
        <f t="shared" si="0"/>
        <v>0.18474308830087424</v>
      </c>
      <c r="H28" s="154">
        <f>IFERROR(IF('Model Design Sheet'!$C$8="Binary",IF(B28=Codification!A$7,1,0),IF('Model Design Sheet'!$C$8="Continuous",B28,INDEX(Codification!A$12:A$14,MATCH(Calculator!B28,Codification!A$7:A$9,0),1)))*Regression!B$12,"")</f>
        <v>0</v>
      </c>
      <c r="I28" s="32">
        <f>IFERROR(IF('Model Design Sheet'!$D$8="Binary",IF(C28=Codification!B$7,1,0),IF('Model Design Sheet'!$D$8="Continuous",C28,INDEX(Codification!B$12:B$14,MATCH(Calculator!C28,Codification!B$7:B$9,0),1)))*Regression!C$12,"")</f>
        <v>0</v>
      </c>
      <c r="J28" s="32">
        <f>IFERROR(IF('Model Design Sheet'!$E$8="Binary",IF(D28=Codification!C$7,1,0),IF('Model Design Sheet'!$E$8="Continuous",D28,INDEX(Codification!C$12:C$14,MATCH(Calculator!D28,Codification!C$7:C$9,0),1)))*Regression!D$12,"")</f>
        <v>0</v>
      </c>
      <c r="K28" s="32" t="str">
        <f>IFERROR(IF('Model Design Sheet'!$F$8="Binary",IF(E28=Codification!D$7,1,0),IF('Model Design Sheet'!$F$8="Continuous",E28,INDEX(Codification!D$12:D$14,MATCH(Calculator!E28,Codification!D$7:D$9,0),1)))*Regression!E$12,"")</f>
        <v/>
      </c>
      <c r="L28" s="155">
        <f>Regression!$Q$9</f>
        <v>0.18474308830087424</v>
      </c>
    </row>
    <row r="29" spans="1:12" x14ac:dyDescent="0.3">
      <c r="A29" s="341">
        <v>25</v>
      </c>
      <c r="B29" s="127"/>
      <c r="C29" s="310"/>
      <c r="D29" s="128"/>
      <c r="E29" s="129"/>
      <c r="F29" s="144">
        <f t="shared" si="0"/>
        <v>0.18474308830087424</v>
      </c>
      <c r="H29" s="154">
        <f>IFERROR(IF('Model Design Sheet'!$C$8="Binary",IF(B29=Codification!A$7,1,0),IF('Model Design Sheet'!$C$8="Continuous",B29,INDEX(Codification!A$12:A$14,MATCH(Calculator!B29,Codification!A$7:A$9,0),1)))*Regression!B$12,"")</f>
        <v>0</v>
      </c>
      <c r="I29" s="32">
        <f>IFERROR(IF('Model Design Sheet'!$D$8="Binary",IF(C29=Codification!B$7,1,0),IF('Model Design Sheet'!$D$8="Continuous",C29,INDEX(Codification!B$12:B$14,MATCH(Calculator!C29,Codification!B$7:B$9,0),1)))*Regression!C$12,"")</f>
        <v>0</v>
      </c>
      <c r="J29" s="32">
        <f>IFERROR(IF('Model Design Sheet'!$E$8="Binary",IF(D29=Codification!C$7,1,0),IF('Model Design Sheet'!$E$8="Continuous",D29,INDEX(Codification!C$12:C$14,MATCH(Calculator!D29,Codification!C$7:C$9,0),1)))*Regression!D$12,"")</f>
        <v>0</v>
      </c>
      <c r="K29" s="32" t="str">
        <f>IFERROR(IF('Model Design Sheet'!$F$8="Binary",IF(E29=Codification!D$7,1,0),IF('Model Design Sheet'!$F$8="Continuous",E29,INDEX(Codification!D$12:D$14,MATCH(Calculator!E29,Codification!D$7:D$9,0),1)))*Regression!E$12,"")</f>
        <v/>
      </c>
      <c r="L29" s="155">
        <f>Regression!$Q$9</f>
        <v>0.18474308830087424</v>
      </c>
    </row>
    <row r="30" spans="1:12" ht="29.4" customHeight="1" x14ac:dyDescent="0.3">
      <c r="A30" s="123">
        <v>26</v>
      </c>
      <c r="B30" s="124"/>
      <c r="C30" s="309"/>
      <c r="D30" s="125"/>
      <c r="E30" s="126"/>
      <c r="F30" s="144">
        <f t="shared" si="0"/>
        <v>0.18474308830087424</v>
      </c>
      <c r="H30" s="154">
        <f>IFERROR(IF('Model Design Sheet'!$C$8="Binary",IF(B30=Codification!A$7,1,0),IF('Model Design Sheet'!$C$8="Continuous",B30,INDEX(Codification!A$12:A$14,MATCH(Calculator!B30,Codification!A$7:A$9,0),1)))*Regression!B$12,"")</f>
        <v>0</v>
      </c>
      <c r="I30" s="32">
        <f>IFERROR(IF('Model Design Sheet'!$D$8="Binary",IF(C30=Codification!B$7,1,0),IF('Model Design Sheet'!$D$8="Continuous",C30,INDEX(Codification!B$12:B$14,MATCH(Calculator!C30,Codification!B$7:B$9,0),1)))*Regression!C$12,"")</f>
        <v>0</v>
      </c>
      <c r="J30" s="32">
        <f>IFERROR(IF('Model Design Sheet'!$E$8="Binary",IF(D30=Codification!C$7,1,0),IF('Model Design Sheet'!$E$8="Continuous",D30,INDEX(Codification!C$12:C$14,MATCH(Calculator!D30,Codification!C$7:C$9,0),1)))*Regression!D$12,"")</f>
        <v>0</v>
      </c>
      <c r="K30" s="32" t="str">
        <f>IFERROR(IF('Model Design Sheet'!$F$8="Binary",IF(E30=Codification!D$7,1,0),IF('Model Design Sheet'!$F$8="Continuous",E30,INDEX(Codification!D$12:D$14,MATCH(Calculator!E30,Codification!D$7:D$9,0),1)))*Regression!E$12,"")</f>
        <v/>
      </c>
      <c r="L30" s="155">
        <f>Regression!$Q$9</f>
        <v>0.18474308830087424</v>
      </c>
    </row>
    <row r="31" spans="1:12" ht="28.2" customHeight="1" x14ac:dyDescent="0.3">
      <c r="A31" s="341">
        <v>27</v>
      </c>
      <c r="B31" s="127"/>
      <c r="C31" s="310"/>
      <c r="D31" s="128"/>
      <c r="E31" s="129"/>
      <c r="F31" s="144">
        <f t="shared" si="0"/>
        <v>0.18474308830087424</v>
      </c>
      <c r="H31" s="154">
        <f>IFERROR(IF('Model Design Sheet'!$C$8="Binary",IF(B31=Codification!A$7,1,0),IF('Model Design Sheet'!$C$8="Continuous",B31,INDEX(Codification!A$12:A$14,MATCH(Calculator!B31,Codification!A$7:A$9,0),1)))*Regression!B$12,"")</f>
        <v>0</v>
      </c>
      <c r="I31" s="32">
        <f>IFERROR(IF('Model Design Sheet'!$D$8="Binary",IF(C31=Codification!B$7,1,0),IF('Model Design Sheet'!$D$8="Continuous",C31,INDEX(Codification!B$12:B$14,MATCH(Calculator!C31,Codification!B$7:B$9,0),1)))*Regression!C$12,"")</f>
        <v>0</v>
      </c>
      <c r="J31" s="32">
        <f>IFERROR(IF('Model Design Sheet'!$E$8="Binary",IF(D31=Codification!C$7,1,0),IF('Model Design Sheet'!$E$8="Continuous",D31,INDEX(Codification!C$12:C$14,MATCH(Calculator!D31,Codification!C$7:C$9,0),1)))*Regression!D$12,"")</f>
        <v>0</v>
      </c>
      <c r="K31" s="32" t="str">
        <f>IFERROR(IF('Model Design Sheet'!$F$8="Binary",IF(E31=Codification!D$7,1,0),IF('Model Design Sheet'!$F$8="Continuous",E31,INDEX(Codification!D$12:D$14,MATCH(Calculator!E31,Codification!D$7:D$9,0),1)))*Regression!E$12,"")</f>
        <v/>
      </c>
      <c r="L31" s="155">
        <f>Regression!$Q$9</f>
        <v>0.18474308830087424</v>
      </c>
    </row>
    <row r="32" spans="1:12" x14ac:dyDescent="0.3">
      <c r="A32" s="123">
        <v>28</v>
      </c>
      <c r="B32" s="124"/>
      <c r="C32" s="309"/>
      <c r="D32" s="125"/>
      <c r="E32" s="126"/>
      <c r="F32" s="144">
        <f t="shared" si="0"/>
        <v>0.18474308830087424</v>
      </c>
      <c r="H32" s="154">
        <f>IFERROR(IF('Model Design Sheet'!$C$8="Binary",IF(B32=Codification!A$7,1,0),IF('Model Design Sheet'!$C$8="Continuous",B32,INDEX(Codification!A$12:A$14,MATCH(Calculator!B32,Codification!A$7:A$9,0),1)))*Regression!B$12,"")</f>
        <v>0</v>
      </c>
      <c r="I32" s="32">
        <f>IFERROR(IF('Model Design Sheet'!$D$8="Binary",IF(C32=Codification!B$7,1,0),IF('Model Design Sheet'!$D$8="Continuous",C32,INDEX(Codification!B$12:B$14,MATCH(Calculator!C32,Codification!B$7:B$9,0),1)))*Regression!C$12,"")</f>
        <v>0</v>
      </c>
      <c r="J32" s="32">
        <f>IFERROR(IF('Model Design Sheet'!$E$8="Binary",IF(D32=Codification!C$7,1,0),IF('Model Design Sheet'!$E$8="Continuous",D32,INDEX(Codification!C$12:C$14,MATCH(Calculator!D32,Codification!C$7:C$9,0),1)))*Regression!D$12,"")</f>
        <v>0</v>
      </c>
      <c r="K32" s="32" t="str">
        <f>IFERROR(IF('Model Design Sheet'!$F$8="Binary",IF(E32=Codification!D$7,1,0),IF('Model Design Sheet'!$F$8="Continuous",E32,INDEX(Codification!D$12:D$14,MATCH(Calculator!E32,Codification!D$7:D$9,0),1)))*Regression!E$12,"")</f>
        <v/>
      </c>
      <c r="L32" s="155">
        <f>Regression!$Q$9</f>
        <v>0.18474308830087424</v>
      </c>
    </row>
    <row r="33" spans="1:12" x14ac:dyDescent="0.3">
      <c r="A33" s="341">
        <v>29</v>
      </c>
      <c r="B33" s="127"/>
      <c r="C33" s="310"/>
      <c r="D33" s="128"/>
      <c r="E33" s="129"/>
      <c r="F33" s="144">
        <f t="shared" si="0"/>
        <v>0.18474308830087424</v>
      </c>
      <c r="H33" s="154">
        <f>IFERROR(IF('Model Design Sheet'!$C$8="Binary",IF(B33=Codification!A$7,1,0),IF('Model Design Sheet'!$C$8="Continuous",B33,INDEX(Codification!A$12:A$14,MATCH(Calculator!B33,Codification!A$7:A$9,0),1)))*Regression!B$12,"")</f>
        <v>0</v>
      </c>
      <c r="I33" s="32">
        <f>IFERROR(IF('Model Design Sheet'!$D$8="Binary",IF(C33=Codification!B$7,1,0),IF('Model Design Sheet'!$D$8="Continuous",C33,INDEX(Codification!B$12:B$14,MATCH(Calculator!C33,Codification!B$7:B$9,0),1)))*Regression!C$12,"")</f>
        <v>0</v>
      </c>
      <c r="J33" s="32">
        <f>IFERROR(IF('Model Design Sheet'!$E$8="Binary",IF(D33=Codification!C$7,1,0),IF('Model Design Sheet'!$E$8="Continuous",D33,INDEX(Codification!C$12:C$14,MATCH(Calculator!D33,Codification!C$7:C$9,0),1)))*Regression!D$12,"")</f>
        <v>0</v>
      </c>
      <c r="K33" s="32" t="str">
        <f>IFERROR(IF('Model Design Sheet'!$F$8="Binary",IF(E33=Codification!D$7,1,0),IF('Model Design Sheet'!$F$8="Continuous",E33,INDEX(Codification!D$12:D$14,MATCH(Calculator!E33,Codification!D$7:D$9,0),1)))*Regression!E$12,"")</f>
        <v/>
      </c>
      <c r="L33" s="155">
        <f>Regression!$Q$9</f>
        <v>0.18474308830087424</v>
      </c>
    </row>
    <row r="34" spans="1:12" x14ac:dyDescent="0.3">
      <c r="A34" s="123">
        <v>30</v>
      </c>
      <c r="B34" s="124"/>
      <c r="C34" s="309"/>
      <c r="D34" s="125"/>
      <c r="E34" s="126"/>
      <c r="F34" s="144">
        <f t="shared" si="0"/>
        <v>0.18474308830087424</v>
      </c>
      <c r="H34" s="154">
        <f>IFERROR(IF('Model Design Sheet'!$C$8="Binary",IF(B34=Codification!A$7,1,0),IF('Model Design Sheet'!$C$8="Continuous",B34,INDEX(Codification!A$12:A$14,MATCH(Calculator!B34,Codification!A$7:A$9,0),1)))*Regression!B$12,"")</f>
        <v>0</v>
      </c>
      <c r="I34" s="32">
        <f>IFERROR(IF('Model Design Sheet'!$D$8="Binary",IF(C34=Codification!B$7,1,0),IF('Model Design Sheet'!$D$8="Continuous",C34,INDEX(Codification!B$12:B$14,MATCH(Calculator!C34,Codification!B$7:B$9,0),1)))*Regression!C$12,"")</f>
        <v>0</v>
      </c>
      <c r="J34" s="32">
        <f>IFERROR(IF('Model Design Sheet'!$E$8="Binary",IF(D34=Codification!C$7,1,0),IF('Model Design Sheet'!$E$8="Continuous",D34,INDEX(Codification!C$12:C$14,MATCH(Calculator!D34,Codification!C$7:C$9,0),1)))*Regression!D$12,"")</f>
        <v>0</v>
      </c>
      <c r="K34" s="32" t="str">
        <f>IFERROR(IF('Model Design Sheet'!$F$8="Binary",IF(E34=Codification!D$7,1,0),IF('Model Design Sheet'!$F$8="Continuous",E34,INDEX(Codification!D$12:D$14,MATCH(Calculator!E34,Codification!D$7:D$9,0),1)))*Regression!E$12,"")</f>
        <v/>
      </c>
      <c r="L34" s="155">
        <f>Regression!$Q$9</f>
        <v>0.18474308830087424</v>
      </c>
    </row>
    <row r="35" spans="1:12" ht="31.95" customHeight="1" x14ac:dyDescent="0.3">
      <c r="A35" s="341">
        <v>31</v>
      </c>
      <c r="B35" s="127"/>
      <c r="C35" s="310"/>
      <c r="D35" s="128"/>
      <c r="E35" s="129"/>
      <c r="F35" s="144">
        <f t="shared" si="0"/>
        <v>0.18474308830087424</v>
      </c>
      <c r="H35" s="154">
        <f>IFERROR(IF('Model Design Sheet'!$C$8="Binary",IF(B35=Codification!A$7,1,0),IF('Model Design Sheet'!$C$8="Continuous",B35,INDEX(Codification!A$12:A$14,MATCH(Calculator!B35,Codification!A$7:A$9,0),1)))*Regression!B$12,"")</f>
        <v>0</v>
      </c>
      <c r="I35" s="32">
        <f>IFERROR(IF('Model Design Sheet'!$D$8="Binary",IF(C35=Codification!B$7,1,0),IF('Model Design Sheet'!$D$8="Continuous",C35,INDEX(Codification!B$12:B$14,MATCH(Calculator!C35,Codification!B$7:B$9,0),1)))*Regression!C$12,"")</f>
        <v>0</v>
      </c>
      <c r="J35" s="32">
        <f>IFERROR(IF('Model Design Sheet'!$E$8="Binary",IF(D35=Codification!C$7,1,0),IF('Model Design Sheet'!$E$8="Continuous",D35,INDEX(Codification!C$12:C$14,MATCH(Calculator!D35,Codification!C$7:C$9,0),1)))*Regression!D$12,"")</f>
        <v>0</v>
      </c>
      <c r="K35" s="32" t="str">
        <f>IFERROR(IF('Model Design Sheet'!$F$8="Binary",IF(E35=Codification!D$7,1,0),IF('Model Design Sheet'!$F$8="Continuous",E35,INDEX(Codification!D$12:D$14,MATCH(Calculator!E35,Codification!D$7:D$9,0),1)))*Regression!E$12,"")</f>
        <v/>
      </c>
      <c r="L35" s="155">
        <f>Regression!$Q$9</f>
        <v>0.18474308830087424</v>
      </c>
    </row>
    <row r="36" spans="1:12" x14ac:dyDescent="0.3">
      <c r="A36" s="123">
        <v>32</v>
      </c>
      <c r="B36" s="124"/>
      <c r="C36" s="309"/>
      <c r="D36" s="125"/>
      <c r="E36" s="126"/>
      <c r="F36" s="144">
        <f t="shared" si="0"/>
        <v>0.18474308830087424</v>
      </c>
      <c r="H36" s="154">
        <f>IFERROR(IF('Model Design Sheet'!$C$8="Binary",IF(B36=Codification!A$7,1,0),IF('Model Design Sheet'!$C$8="Continuous",B36,INDEX(Codification!A$12:A$14,MATCH(Calculator!B36,Codification!A$7:A$9,0),1)))*Regression!B$12,"")</f>
        <v>0</v>
      </c>
      <c r="I36" s="32">
        <f>IFERROR(IF('Model Design Sheet'!$D$8="Binary",IF(C36=Codification!B$7,1,0),IF('Model Design Sheet'!$D$8="Continuous",C36,INDEX(Codification!B$12:B$14,MATCH(Calculator!C36,Codification!B$7:B$9,0),1)))*Regression!C$12,"")</f>
        <v>0</v>
      </c>
      <c r="J36" s="32">
        <f>IFERROR(IF('Model Design Sheet'!$E$8="Binary",IF(D36=Codification!C$7,1,0),IF('Model Design Sheet'!$E$8="Continuous",D36,INDEX(Codification!C$12:C$14,MATCH(Calculator!D36,Codification!C$7:C$9,0),1)))*Regression!D$12,"")</f>
        <v>0</v>
      </c>
      <c r="K36" s="32" t="str">
        <f>IFERROR(IF('Model Design Sheet'!$F$8="Binary",IF(E36=Codification!D$7,1,0),IF('Model Design Sheet'!$F$8="Continuous",E36,INDEX(Codification!D$12:D$14,MATCH(Calculator!E36,Codification!D$7:D$9,0),1)))*Regression!E$12,"")</f>
        <v/>
      </c>
      <c r="L36" s="155">
        <f>Regression!$Q$9</f>
        <v>0.18474308830087424</v>
      </c>
    </row>
    <row r="37" spans="1:12" x14ac:dyDescent="0.3">
      <c r="A37" s="341">
        <v>33</v>
      </c>
      <c r="B37" s="127"/>
      <c r="C37" s="310"/>
      <c r="D37" s="128"/>
      <c r="E37" s="129"/>
      <c r="F37" s="144">
        <f t="shared" si="0"/>
        <v>0.18474308830087424</v>
      </c>
      <c r="H37" s="154">
        <f>IFERROR(IF('Model Design Sheet'!$C$8="Binary",IF(B37=Codification!A$7,1,0),IF('Model Design Sheet'!$C$8="Continuous",B37,INDEX(Codification!A$12:A$14,MATCH(Calculator!B37,Codification!A$7:A$9,0),1)))*Regression!B$12,"")</f>
        <v>0</v>
      </c>
      <c r="I37" s="32">
        <f>IFERROR(IF('Model Design Sheet'!$D$8="Binary",IF(C37=Codification!B$7,1,0),IF('Model Design Sheet'!$D$8="Continuous",C37,INDEX(Codification!B$12:B$14,MATCH(Calculator!C37,Codification!B$7:B$9,0),1)))*Regression!C$12,"")</f>
        <v>0</v>
      </c>
      <c r="J37" s="32">
        <f>IFERROR(IF('Model Design Sheet'!$E$8="Binary",IF(D37=Codification!C$7,1,0),IF('Model Design Sheet'!$E$8="Continuous",D37,INDEX(Codification!C$12:C$14,MATCH(Calculator!D37,Codification!C$7:C$9,0),1)))*Regression!D$12,"")</f>
        <v>0</v>
      </c>
      <c r="K37" s="32" t="str">
        <f>IFERROR(IF('Model Design Sheet'!$F$8="Binary",IF(E37=Codification!D$7,1,0),IF('Model Design Sheet'!$F$8="Continuous",E37,INDEX(Codification!D$12:D$14,MATCH(Calculator!E37,Codification!D$7:D$9,0),1)))*Regression!E$12,"")</f>
        <v/>
      </c>
      <c r="L37" s="155">
        <f>Regression!$Q$9</f>
        <v>0.18474308830087424</v>
      </c>
    </row>
    <row r="38" spans="1:12" x14ac:dyDescent="0.3">
      <c r="A38" s="123">
        <v>34</v>
      </c>
      <c r="B38" s="124"/>
      <c r="C38" s="309"/>
      <c r="D38" s="125"/>
      <c r="E38" s="126"/>
      <c r="F38" s="144">
        <f t="shared" si="0"/>
        <v>0.18474308830087424</v>
      </c>
      <c r="H38" s="154">
        <f>IFERROR(IF('Model Design Sheet'!$C$8="Binary",IF(B38=Codification!A$7,1,0),IF('Model Design Sheet'!$C$8="Continuous",B38,INDEX(Codification!A$12:A$14,MATCH(Calculator!B38,Codification!A$7:A$9,0),1)))*Regression!B$12,"")</f>
        <v>0</v>
      </c>
      <c r="I38" s="32">
        <f>IFERROR(IF('Model Design Sheet'!$D$8="Binary",IF(C38=Codification!B$7,1,0),IF('Model Design Sheet'!$D$8="Continuous",C38,INDEX(Codification!B$12:B$14,MATCH(Calculator!C38,Codification!B$7:B$9,0),1)))*Regression!C$12,"")</f>
        <v>0</v>
      </c>
      <c r="J38" s="32">
        <f>IFERROR(IF('Model Design Sheet'!$E$8="Binary",IF(D38=Codification!C$7,1,0),IF('Model Design Sheet'!$E$8="Continuous",D38,INDEX(Codification!C$12:C$14,MATCH(Calculator!D38,Codification!C$7:C$9,0),1)))*Regression!D$12,"")</f>
        <v>0</v>
      </c>
      <c r="K38" s="32" t="str">
        <f>IFERROR(IF('Model Design Sheet'!$F$8="Binary",IF(E38=Codification!D$7,1,0),IF('Model Design Sheet'!$F$8="Continuous",E38,INDEX(Codification!D$12:D$14,MATCH(Calculator!E38,Codification!D$7:D$9,0),1)))*Regression!E$12,"")</f>
        <v/>
      </c>
      <c r="L38" s="155">
        <f>Regression!$Q$9</f>
        <v>0.18474308830087424</v>
      </c>
    </row>
    <row r="39" spans="1:12" x14ac:dyDescent="0.3">
      <c r="A39" s="341">
        <v>35</v>
      </c>
      <c r="B39" s="127"/>
      <c r="C39" s="310"/>
      <c r="D39" s="128"/>
      <c r="E39" s="129"/>
      <c r="F39" s="144">
        <f t="shared" si="0"/>
        <v>0.18474308830087424</v>
      </c>
      <c r="H39" s="154">
        <f>IFERROR(IF('Model Design Sheet'!$C$8="Binary",IF(B39=Codification!A$7,1,0),IF('Model Design Sheet'!$C$8="Continuous",B39,INDEX(Codification!A$12:A$14,MATCH(Calculator!B39,Codification!A$7:A$9,0),1)))*Regression!B$12,"")</f>
        <v>0</v>
      </c>
      <c r="I39" s="32">
        <f>IFERROR(IF('Model Design Sheet'!$D$8="Binary",IF(C39=Codification!B$7,1,0),IF('Model Design Sheet'!$D$8="Continuous",C39,INDEX(Codification!B$12:B$14,MATCH(Calculator!C39,Codification!B$7:B$9,0),1)))*Regression!C$12,"")</f>
        <v>0</v>
      </c>
      <c r="J39" s="32">
        <f>IFERROR(IF('Model Design Sheet'!$E$8="Binary",IF(D39=Codification!C$7,1,0),IF('Model Design Sheet'!$E$8="Continuous",D39,INDEX(Codification!C$12:C$14,MATCH(Calculator!D39,Codification!C$7:C$9,0),1)))*Regression!D$12,"")</f>
        <v>0</v>
      </c>
      <c r="K39" s="32" t="str">
        <f>IFERROR(IF('Model Design Sheet'!$F$8="Binary",IF(E39=Codification!D$7,1,0),IF('Model Design Sheet'!$F$8="Continuous",E39,INDEX(Codification!D$12:D$14,MATCH(Calculator!E39,Codification!D$7:D$9,0),1)))*Regression!E$12,"")</f>
        <v/>
      </c>
      <c r="L39" s="155">
        <f>Regression!$Q$9</f>
        <v>0.18474308830087424</v>
      </c>
    </row>
    <row r="40" spans="1:12" x14ac:dyDescent="0.3">
      <c r="A40" s="123">
        <v>36</v>
      </c>
      <c r="B40" s="124"/>
      <c r="C40" s="309"/>
      <c r="D40" s="125"/>
      <c r="E40" s="126"/>
      <c r="F40" s="144">
        <f t="shared" si="0"/>
        <v>0.18474308830087424</v>
      </c>
      <c r="H40" s="154">
        <f>IFERROR(IF('Model Design Sheet'!$C$8="Binary",IF(B40=Codification!A$7,1,0),IF('Model Design Sheet'!$C$8="Continuous",B40,INDEX(Codification!A$12:A$14,MATCH(Calculator!B40,Codification!A$7:A$9,0),1)))*Regression!B$12,"")</f>
        <v>0</v>
      </c>
      <c r="I40" s="32">
        <f>IFERROR(IF('Model Design Sheet'!$D$8="Binary",IF(C40=Codification!B$7,1,0),IF('Model Design Sheet'!$D$8="Continuous",C40,INDEX(Codification!B$12:B$14,MATCH(Calculator!C40,Codification!B$7:B$9,0),1)))*Regression!C$12,"")</f>
        <v>0</v>
      </c>
      <c r="J40" s="32">
        <f>IFERROR(IF('Model Design Sheet'!$E$8="Binary",IF(D40=Codification!C$7,1,0),IF('Model Design Sheet'!$E$8="Continuous",D40,INDEX(Codification!C$12:C$14,MATCH(Calculator!D40,Codification!C$7:C$9,0),1)))*Regression!D$12,"")</f>
        <v>0</v>
      </c>
      <c r="K40" s="32" t="str">
        <f>IFERROR(IF('Model Design Sheet'!$F$8="Binary",IF(E40=Codification!D$7,1,0),IF('Model Design Sheet'!$F$8="Continuous",E40,INDEX(Codification!D$12:D$14,MATCH(Calculator!E40,Codification!D$7:D$9,0),1)))*Regression!E$12,"")</f>
        <v/>
      </c>
      <c r="L40" s="155">
        <f>Regression!$Q$9</f>
        <v>0.18474308830087424</v>
      </c>
    </row>
    <row r="41" spans="1:12" x14ac:dyDescent="0.3">
      <c r="A41" s="341">
        <v>37</v>
      </c>
      <c r="B41" s="127"/>
      <c r="C41" s="310"/>
      <c r="D41" s="128"/>
      <c r="E41" s="129"/>
      <c r="F41" s="144">
        <f t="shared" si="0"/>
        <v>0.18474308830087424</v>
      </c>
      <c r="H41" s="154">
        <f>IFERROR(IF('Model Design Sheet'!$C$8="Binary",IF(B41=Codification!A$7,1,0),IF('Model Design Sheet'!$C$8="Continuous",B41,INDEX(Codification!A$12:A$14,MATCH(Calculator!B41,Codification!A$7:A$9,0),1)))*Regression!B$12,"")</f>
        <v>0</v>
      </c>
      <c r="I41" s="32">
        <f>IFERROR(IF('Model Design Sheet'!$D$8="Binary",IF(C41=Codification!B$7,1,0),IF('Model Design Sheet'!$D$8="Continuous",C41,INDEX(Codification!B$12:B$14,MATCH(Calculator!C41,Codification!B$7:B$9,0),1)))*Regression!C$12,"")</f>
        <v>0</v>
      </c>
      <c r="J41" s="32">
        <f>IFERROR(IF('Model Design Sheet'!$E$8="Binary",IF(D41=Codification!C$7,1,0),IF('Model Design Sheet'!$E$8="Continuous",D41,INDEX(Codification!C$12:C$14,MATCH(Calculator!D41,Codification!C$7:C$9,0),1)))*Regression!D$12,"")</f>
        <v>0</v>
      </c>
      <c r="K41" s="32" t="str">
        <f>IFERROR(IF('Model Design Sheet'!$F$8="Binary",IF(E41=Codification!D$7,1,0),IF('Model Design Sheet'!$F$8="Continuous",E41,INDEX(Codification!D$12:D$14,MATCH(Calculator!E41,Codification!D$7:D$9,0),1)))*Regression!E$12,"")</f>
        <v/>
      </c>
      <c r="L41" s="155">
        <f>Regression!$Q$9</f>
        <v>0.18474308830087424</v>
      </c>
    </row>
    <row r="42" spans="1:12" x14ac:dyDescent="0.3">
      <c r="A42" s="123">
        <v>38</v>
      </c>
      <c r="B42" s="124"/>
      <c r="C42" s="309"/>
      <c r="D42" s="125"/>
      <c r="E42" s="126"/>
      <c r="F42" s="144">
        <f t="shared" si="0"/>
        <v>0.18474308830087424</v>
      </c>
      <c r="H42" s="154">
        <f>IFERROR(IF('Model Design Sheet'!$C$8="Binary",IF(B42=Codification!A$7,1,0),IF('Model Design Sheet'!$C$8="Continuous",B42,INDEX(Codification!A$12:A$14,MATCH(Calculator!B42,Codification!A$7:A$9,0),1)))*Regression!B$12,"")</f>
        <v>0</v>
      </c>
      <c r="I42" s="32">
        <f>IFERROR(IF('Model Design Sheet'!$D$8="Binary",IF(C42=Codification!B$7,1,0),IF('Model Design Sheet'!$D$8="Continuous",C42,INDEX(Codification!B$12:B$14,MATCH(Calculator!C42,Codification!B$7:B$9,0),1)))*Regression!C$12,"")</f>
        <v>0</v>
      </c>
      <c r="J42" s="32">
        <f>IFERROR(IF('Model Design Sheet'!$E$8="Binary",IF(D42=Codification!C$7,1,0),IF('Model Design Sheet'!$E$8="Continuous",D42,INDEX(Codification!C$12:C$14,MATCH(Calculator!D42,Codification!C$7:C$9,0),1)))*Regression!D$12,"")</f>
        <v>0</v>
      </c>
      <c r="K42" s="32" t="str">
        <f>IFERROR(IF('Model Design Sheet'!$F$8="Binary",IF(E42=Codification!D$7,1,0),IF('Model Design Sheet'!$F$8="Continuous",E42,INDEX(Codification!D$12:D$14,MATCH(Calculator!E42,Codification!D$7:D$9,0),1)))*Regression!E$12,"")</f>
        <v/>
      </c>
      <c r="L42" s="155">
        <f>Regression!$Q$9</f>
        <v>0.18474308830087424</v>
      </c>
    </row>
    <row r="43" spans="1:12" x14ac:dyDescent="0.3">
      <c r="A43" s="341">
        <v>39</v>
      </c>
      <c r="B43" s="127"/>
      <c r="C43" s="310"/>
      <c r="D43" s="128"/>
      <c r="E43" s="129"/>
      <c r="F43" s="144">
        <f t="shared" si="0"/>
        <v>0.18474308830087424</v>
      </c>
      <c r="H43" s="154">
        <f>IFERROR(IF('Model Design Sheet'!$C$8="Binary",IF(B43=Codification!A$7,1,0),IF('Model Design Sheet'!$C$8="Continuous",B43,INDEX(Codification!A$12:A$14,MATCH(Calculator!B43,Codification!A$7:A$9,0),1)))*Regression!B$12,"")</f>
        <v>0</v>
      </c>
      <c r="I43" s="32">
        <f>IFERROR(IF('Model Design Sheet'!$D$8="Binary",IF(C43=Codification!B$7,1,0),IF('Model Design Sheet'!$D$8="Continuous",C43,INDEX(Codification!B$12:B$14,MATCH(Calculator!C43,Codification!B$7:B$9,0),1)))*Regression!C$12,"")</f>
        <v>0</v>
      </c>
      <c r="J43" s="32">
        <f>IFERROR(IF('Model Design Sheet'!$E$8="Binary",IF(D43=Codification!C$7,1,0),IF('Model Design Sheet'!$E$8="Continuous",D43,INDEX(Codification!C$12:C$14,MATCH(Calculator!D43,Codification!C$7:C$9,0),1)))*Regression!D$12,"")</f>
        <v>0</v>
      </c>
      <c r="K43" s="32" t="str">
        <f>IFERROR(IF('Model Design Sheet'!$F$8="Binary",IF(E43=Codification!D$7,1,0),IF('Model Design Sheet'!$F$8="Continuous",E43,INDEX(Codification!D$12:D$14,MATCH(Calculator!E43,Codification!D$7:D$9,0),1)))*Regression!E$12,"")</f>
        <v/>
      </c>
      <c r="L43" s="155">
        <f>Regression!$Q$9</f>
        <v>0.18474308830087424</v>
      </c>
    </row>
    <row r="44" spans="1:12" ht="25.95" customHeight="1" x14ac:dyDescent="0.3">
      <c r="A44" s="123">
        <v>40</v>
      </c>
      <c r="B44" s="124"/>
      <c r="C44" s="309"/>
      <c r="D44" s="125"/>
      <c r="E44" s="126"/>
      <c r="F44" s="144">
        <f t="shared" si="0"/>
        <v>0.18474308830087424</v>
      </c>
      <c r="H44" s="154">
        <f>IFERROR(IF('Model Design Sheet'!$C$8="Binary",IF(B44=Codification!A$7,1,0),IF('Model Design Sheet'!$C$8="Continuous",B44,INDEX(Codification!A$12:A$14,MATCH(Calculator!B44,Codification!A$7:A$9,0),1)))*Regression!B$12,"")</f>
        <v>0</v>
      </c>
      <c r="I44" s="32">
        <f>IFERROR(IF('Model Design Sheet'!$D$8="Binary",IF(C44=Codification!B$7,1,0),IF('Model Design Sheet'!$D$8="Continuous",C44,INDEX(Codification!B$12:B$14,MATCH(Calculator!C44,Codification!B$7:B$9,0),1)))*Regression!C$12,"")</f>
        <v>0</v>
      </c>
      <c r="J44" s="32">
        <f>IFERROR(IF('Model Design Sheet'!$E$8="Binary",IF(D44=Codification!C$7,1,0),IF('Model Design Sheet'!$E$8="Continuous",D44,INDEX(Codification!C$12:C$14,MATCH(Calculator!D44,Codification!C$7:C$9,0),1)))*Regression!D$12,"")</f>
        <v>0</v>
      </c>
      <c r="K44" s="32" t="str">
        <f>IFERROR(IF('Model Design Sheet'!$F$8="Binary",IF(E44=Codification!D$7,1,0),IF('Model Design Sheet'!$F$8="Continuous",E44,INDEX(Codification!D$12:D$14,MATCH(Calculator!E44,Codification!D$7:D$9,0),1)))*Regression!E$12,"")</f>
        <v/>
      </c>
      <c r="L44" s="155">
        <f>Regression!$Q$9</f>
        <v>0.18474308830087424</v>
      </c>
    </row>
    <row r="45" spans="1:12" x14ac:dyDescent="0.3">
      <c r="A45" s="341">
        <v>41</v>
      </c>
      <c r="B45" s="127"/>
      <c r="C45" s="310"/>
      <c r="D45" s="128"/>
      <c r="E45" s="129"/>
      <c r="F45" s="144">
        <f t="shared" si="0"/>
        <v>0.18474308830087424</v>
      </c>
      <c r="H45" s="154">
        <f>IFERROR(IF('Model Design Sheet'!$C$8="Binary",IF(B45=Codification!A$7,1,0),IF('Model Design Sheet'!$C$8="Continuous",B45,INDEX(Codification!A$12:A$14,MATCH(Calculator!B45,Codification!A$7:A$9,0),1)))*Regression!B$12,"")</f>
        <v>0</v>
      </c>
      <c r="I45" s="32">
        <f>IFERROR(IF('Model Design Sheet'!$D$8="Binary",IF(C45=Codification!B$7,1,0),IF('Model Design Sheet'!$D$8="Continuous",C45,INDEX(Codification!B$12:B$14,MATCH(Calculator!C45,Codification!B$7:B$9,0),1)))*Regression!C$12,"")</f>
        <v>0</v>
      </c>
      <c r="J45" s="32">
        <f>IFERROR(IF('Model Design Sheet'!$E$8="Binary",IF(D45=Codification!C$7,1,0),IF('Model Design Sheet'!$E$8="Continuous",D45,INDEX(Codification!C$12:C$14,MATCH(Calculator!D45,Codification!C$7:C$9,0),1)))*Regression!D$12,"")</f>
        <v>0</v>
      </c>
      <c r="K45" s="32" t="str">
        <f>IFERROR(IF('Model Design Sheet'!$F$8="Binary",IF(E45=Codification!D$7,1,0),IF('Model Design Sheet'!$F$8="Continuous",E45,INDEX(Codification!D$12:D$14,MATCH(Calculator!E45,Codification!D$7:D$9,0),1)))*Regression!E$12,"")</f>
        <v/>
      </c>
      <c r="L45" s="155">
        <f>Regression!$Q$9</f>
        <v>0.18474308830087424</v>
      </c>
    </row>
    <row r="46" spans="1:12" x14ac:dyDescent="0.3">
      <c r="A46" s="123">
        <v>42</v>
      </c>
      <c r="B46" s="124"/>
      <c r="C46" s="309"/>
      <c r="D46" s="125"/>
      <c r="E46" s="126"/>
      <c r="F46" s="144">
        <f t="shared" si="0"/>
        <v>0.18474308830087424</v>
      </c>
      <c r="H46" s="154">
        <f>IFERROR(IF('Model Design Sheet'!$C$8="Binary",IF(B46=Codification!A$7,1,0),IF('Model Design Sheet'!$C$8="Continuous",B46,INDEX(Codification!A$12:A$14,MATCH(Calculator!B46,Codification!A$7:A$9,0),1)))*Regression!B$12,"")</f>
        <v>0</v>
      </c>
      <c r="I46" s="32">
        <f>IFERROR(IF('Model Design Sheet'!$D$8="Binary",IF(C46=Codification!B$7,1,0),IF('Model Design Sheet'!$D$8="Continuous",C46,INDEX(Codification!B$12:B$14,MATCH(Calculator!C46,Codification!B$7:B$9,0),1)))*Regression!C$12,"")</f>
        <v>0</v>
      </c>
      <c r="J46" s="32">
        <f>IFERROR(IF('Model Design Sheet'!$E$8="Binary",IF(D46=Codification!C$7,1,0),IF('Model Design Sheet'!$E$8="Continuous",D46,INDEX(Codification!C$12:C$14,MATCH(Calculator!D46,Codification!C$7:C$9,0),1)))*Regression!D$12,"")</f>
        <v>0</v>
      </c>
      <c r="K46" s="32" t="str">
        <f>IFERROR(IF('Model Design Sheet'!$F$8="Binary",IF(E46=Codification!D$7,1,0),IF('Model Design Sheet'!$F$8="Continuous",E46,INDEX(Codification!D$12:D$14,MATCH(Calculator!E46,Codification!D$7:D$9,0),1)))*Regression!E$12,"")</f>
        <v/>
      </c>
      <c r="L46" s="155">
        <f>Regression!$Q$9</f>
        <v>0.18474308830087424</v>
      </c>
    </row>
    <row r="47" spans="1:12" x14ac:dyDescent="0.3">
      <c r="A47" s="341">
        <v>43</v>
      </c>
      <c r="B47" s="127"/>
      <c r="C47" s="310"/>
      <c r="D47" s="128"/>
      <c r="E47" s="129"/>
      <c r="F47" s="144">
        <f t="shared" si="0"/>
        <v>0.18474308830087424</v>
      </c>
      <c r="H47" s="154">
        <f>IFERROR(IF('Model Design Sheet'!$C$8="Binary",IF(B47=Codification!A$7,1,0),IF('Model Design Sheet'!$C$8="Continuous",B47,INDEX(Codification!A$12:A$14,MATCH(Calculator!B47,Codification!A$7:A$9,0),1)))*Regression!B$12,"")</f>
        <v>0</v>
      </c>
      <c r="I47" s="32">
        <f>IFERROR(IF('Model Design Sheet'!$D$8="Binary",IF(C47=Codification!B$7,1,0),IF('Model Design Sheet'!$D$8="Continuous",C47,INDEX(Codification!B$12:B$14,MATCH(Calculator!C47,Codification!B$7:B$9,0),1)))*Regression!C$12,"")</f>
        <v>0</v>
      </c>
      <c r="J47" s="32">
        <f>IFERROR(IF('Model Design Sheet'!$E$8="Binary",IF(D47=Codification!C$7,1,0),IF('Model Design Sheet'!$E$8="Continuous",D47,INDEX(Codification!C$12:C$14,MATCH(Calculator!D47,Codification!C$7:C$9,0),1)))*Regression!D$12,"")</f>
        <v>0</v>
      </c>
      <c r="K47" s="32" t="str">
        <f>IFERROR(IF('Model Design Sheet'!$F$8="Binary",IF(E47=Codification!D$7,1,0),IF('Model Design Sheet'!$F$8="Continuous",E47,INDEX(Codification!D$12:D$14,MATCH(Calculator!E47,Codification!D$7:D$9,0),1)))*Regression!E$12,"")</f>
        <v/>
      </c>
      <c r="L47" s="155">
        <f>Regression!$Q$9</f>
        <v>0.18474308830087424</v>
      </c>
    </row>
    <row r="48" spans="1:12" x14ac:dyDescent="0.3">
      <c r="A48" s="123">
        <v>44</v>
      </c>
      <c r="B48" s="124"/>
      <c r="C48" s="309"/>
      <c r="D48" s="125"/>
      <c r="E48" s="126"/>
      <c r="F48" s="144">
        <f t="shared" si="0"/>
        <v>0.18474308830087424</v>
      </c>
      <c r="H48" s="154">
        <f>IFERROR(IF('Model Design Sheet'!$C$8="Binary",IF(B48=Codification!A$7,1,0),IF('Model Design Sheet'!$C$8="Continuous",B48,INDEX(Codification!A$12:A$14,MATCH(Calculator!B48,Codification!A$7:A$9,0),1)))*Regression!B$12,"")</f>
        <v>0</v>
      </c>
      <c r="I48" s="32">
        <f>IFERROR(IF('Model Design Sheet'!$D$8="Binary",IF(C48=Codification!B$7,1,0),IF('Model Design Sheet'!$D$8="Continuous",C48,INDEX(Codification!B$12:B$14,MATCH(Calculator!C48,Codification!B$7:B$9,0),1)))*Regression!C$12,"")</f>
        <v>0</v>
      </c>
      <c r="J48" s="32">
        <f>IFERROR(IF('Model Design Sheet'!$E$8="Binary",IF(D48=Codification!C$7,1,0),IF('Model Design Sheet'!$E$8="Continuous",D48,INDEX(Codification!C$12:C$14,MATCH(Calculator!D48,Codification!C$7:C$9,0),1)))*Regression!D$12,"")</f>
        <v>0</v>
      </c>
      <c r="K48" s="32" t="str">
        <f>IFERROR(IF('Model Design Sheet'!$F$8="Binary",IF(E48=Codification!D$7,1,0),IF('Model Design Sheet'!$F$8="Continuous",E48,INDEX(Codification!D$12:D$14,MATCH(Calculator!E48,Codification!D$7:D$9,0),1)))*Regression!E$12,"")</f>
        <v/>
      </c>
      <c r="L48" s="155">
        <f>Regression!$Q$9</f>
        <v>0.18474308830087424</v>
      </c>
    </row>
    <row r="49" spans="1:12" x14ac:dyDescent="0.3">
      <c r="A49" s="341">
        <v>45</v>
      </c>
      <c r="B49" s="127"/>
      <c r="C49" s="310"/>
      <c r="D49" s="128"/>
      <c r="E49" s="129"/>
      <c r="F49" s="144">
        <f t="shared" si="0"/>
        <v>0.18474308830087424</v>
      </c>
      <c r="H49" s="154">
        <f>IFERROR(IF('Model Design Sheet'!$C$8="Binary",IF(B49=Codification!A$7,1,0),IF('Model Design Sheet'!$C$8="Continuous",B49,INDEX(Codification!A$12:A$14,MATCH(Calculator!B49,Codification!A$7:A$9,0),1)))*Regression!B$12,"")</f>
        <v>0</v>
      </c>
      <c r="I49" s="32">
        <f>IFERROR(IF('Model Design Sheet'!$D$8="Binary",IF(C49=Codification!B$7,1,0),IF('Model Design Sheet'!$D$8="Continuous",C49,INDEX(Codification!B$12:B$14,MATCH(Calculator!C49,Codification!B$7:B$9,0),1)))*Regression!C$12,"")</f>
        <v>0</v>
      </c>
      <c r="J49" s="32">
        <f>IFERROR(IF('Model Design Sheet'!$E$8="Binary",IF(D49=Codification!C$7,1,0),IF('Model Design Sheet'!$E$8="Continuous",D49,INDEX(Codification!C$12:C$14,MATCH(Calculator!D49,Codification!C$7:C$9,0),1)))*Regression!D$12,"")</f>
        <v>0</v>
      </c>
      <c r="K49" s="32" t="str">
        <f>IFERROR(IF('Model Design Sheet'!$F$8="Binary",IF(E49=Codification!D$7,1,0),IF('Model Design Sheet'!$F$8="Continuous",E49,INDEX(Codification!D$12:D$14,MATCH(Calculator!E49,Codification!D$7:D$9,0),1)))*Regression!E$12,"")</f>
        <v/>
      </c>
      <c r="L49" s="155">
        <f>Regression!$Q$9</f>
        <v>0.18474308830087424</v>
      </c>
    </row>
    <row r="50" spans="1:12" x14ac:dyDescent="0.3">
      <c r="A50" s="123">
        <v>46</v>
      </c>
      <c r="B50" s="124"/>
      <c r="C50" s="309"/>
      <c r="D50" s="125"/>
      <c r="E50" s="126"/>
      <c r="F50" s="144">
        <f t="shared" si="0"/>
        <v>0.18474308830087424</v>
      </c>
      <c r="H50" s="154">
        <f>IFERROR(IF('Model Design Sheet'!$C$8="Binary",IF(B50=Codification!A$7,1,0),IF('Model Design Sheet'!$C$8="Continuous",B50,INDEX(Codification!A$12:A$14,MATCH(Calculator!B50,Codification!A$7:A$9,0),1)))*Regression!B$12,"")</f>
        <v>0</v>
      </c>
      <c r="I50" s="32">
        <f>IFERROR(IF('Model Design Sheet'!$D$8="Binary",IF(C50=Codification!B$7,1,0),IF('Model Design Sheet'!$D$8="Continuous",C50,INDEX(Codification!B$12:B$14,MATCH(Calculator!C50,Codification!B$7:B$9,0),1)))*Regression!C$12,"")</f>
        <v>0</v>
      </c>
      <c r="J50" s="32">
        <f>IFERROR(IF('Model Design Sheet'!$E$8="Binary",IF(D50=Codification!C$7,1,0),IF('Model Design Sheet'!$E$8="Continuous",D50,INDEX(Codification!C$12:C$14,MATCH(Calculator!D50,Codification!C$7:C$9,0),1)))*Regression!D$12,"")</f>
        <v>0</v>
      </c>
      <c r="K50" s="32" t="str">
        <f>IFERROR(IF('Model Design Sheet'!$F$8="Binary",IF(E50=Codification!D$7,1,0),IF('Model Design Sheet'!$F$8="Continuous",E50,INDEX(Codification!D$12:D$14,MATCH(Calculator!E50,Codification!D$7:D$9,0),1)))*Regression!E$12,"")</f>
        <v/>
      </c>
      <c r="L50" s="155">
        <f>Regression!$Q$9</f>
        <v>0.18474308830087424</v>
      </c>
    </row>
    <row r="51" spans="1:12" x14ac:dyDescent="0.3">
      <c r="A51" s="341">
        <v>47</v>
      </c>
      <c r="B51" s="127"/>
      <c r="C51" s="310"/>
      <c r="D51" s="128"/>
      <c r="E51" s="129"/>
      <c r="F51" s="144">
        <f t="shared" si="0"/>
        <v>0.18474308830087424</v>
      </c>
      <c r="H51" s="154">
        <f>IFERROR(IF('Model Design Sheet'!$C$8="Binary",IF(B51=Codification!A$7,1,0),IF('Model Design Sheet'!$C$8="Continuous",B51,INDEX(Codification!A$12:A$14,MATCH(Calculator!B51,Codification!A$7:A$9,0),1)))*Regression!B$12,"")</f>
        <v>0</v>
      </c>
      <c r="I51" s="32">
        <f>IFERROR(IF('Model Design Sheet'!$D$8="Binary",IF(C51=Codification!B$7,1,0),IF('Model Design Sheet'!$D$8="Continuous",C51,INDEX(Codification!B$12:B$14,MATCH(Calculator!C51,Codification!B$7:B$9,0),1)))*Regression!C$12,"")</f>
        <v>0</v>
      </c>
      <c r="J51" s="32">
        <f>IFERROR(IF('Model Design Sheet'!$E$8="Binary",IF(D51=Codification!C$7,1,0),IF('Model Design Sheet'!$E$8="Continuous",D51,INDEX(Codification!C$12:C$14,MATCH(Calculator!D51,Codification!C$7:C$9,0),1)))*Regression!D$12,"")</f>
        <v>0</v>
      </c>
      <c r="K51" s="32" t="str">
        <f>IFERROR(IF('Model Design Sheet'!$F$8="Binary",IF(E51=Codification!D$7,1,0),IF('Model Design Sheet'!$F$8="Continuous",E51,INDEX(Codification!D$12:D$14,MATCH(Calculator!E51,Codification!D$7:D$9,0),1)))*Regression!E$12,"")</f>
        <v/>
      </c>
      <c r="L51" s="155">
        <f>Regression!$Q$9</f>
        <v>0.18474308830087424</v>
      </c>
    </row>
    <row r="52" spans="1:12" x14ac:dyDescent="0.3">
      <c r="A52" s="123">
        <v>48</v>
      </c>
      <c r="B52" s="124"/>
      <c r="C52" s="309"/>
      <c r="D52" s="125"/>
      <c r="E52" s="126"/>
      <c r="F52" s="144">
        <f t="shared" si="0"/>
        <v>0.18474308830087424</v>
      </c>
      <c r="H52" s="154">
        <f>IFERROR(IF('Model Design Sheet'!$C$8="Binary",IF(B52=Codification!A$7,1,0),IF('Model Design Sheet'!$C$8="Continuous",B52,INDEX(Codification!A$12:A$14,MATCH(Calculator!B52,Codification!A$7:A$9,0),1)))*Regression!B$12,"")</f>
        <v>0</v>
      </c>
      <c r="I52" s="32">
        <f>IFERROR(IF('Model Design Sheet'!$D$8="Binary",IF(C52=Codification!B$7,1,0),IF('Model Design Sheet'!$D$8="Continuous",C52,INDEX(Codification!B$12:B$14,MATCH(Calculator!C52,Codification!B$7:B$9,0),1)))*Regression!C$12,"")</f>
        <v>0</v>
      </c>
      <c r="J52" s="32">
        <f>IFERROR(IF('Model Design Sheet'!$E$8="Binary",IF(D52=Codification!C$7,1,0),IF('Model Design Sheet'!$E$8="Continuous",D52,INDEX(Codification!C$12:C$14,MATCH(Calculator!D52,Codification!C$7:C$9,0),1)))*Regression!D$12,"")</f>
        <v>0</v>
      </c>
      <c r="K52" s="32" t="str">
        <f>IFERROR(IF('Model Design Sheet'!$F$8="Binary",IF(E52=Codification!D$7,1,0),IF('Model Design Sheet'!$F$8="Continuous",E52,INDEX(Codification!D$12:D$14,MATCH(Calculator!E52,Codification!D$7:D$9,0),1)))*Regression!E$12,"")</f>
        <v/>
      </c>
      <c r="L52" s="155">
        <f>Regression!$Q$9</f>
        <v>0.18474308830087424</v>
      </c>
    </row>
    <row r="53" spans="1:12" x14ac:dyDescent="0.3">
      <c r="A53" s="341">
        <v>49</v>
      </c>
      <c r="B53" s="127"/>
      <c r="C53" s="310"/>
      <c r="D53" s="128"/>
      <c r="E53" s="129"/>
      <c r="F53" s="144">
        <f t="shared" si="0"/>
        <v>0.18474308830087424</v>
      </c>
      <c r="H53" s="154">
        <f>IFERROR(IF('Model Design Sheet'!$C$8="Binary",IF(B53=Codification!A$7,1,0),IF('Model Design Sheet'!$C$8="Continuous",B53,INDEX(Codification!A$12:A$14,MATCH(Calculator!B53,Codification!A$7:A$9,0),1)))*Regression!B$12,"")</f>
        <v>0</v>
      </c>
      <c r="I53" s="32">
        <f>IFERROR(IF('Model Design Sheet'!$D$8="Binary",IF(C53=Codification!B$7,1,0),IF('Model Design Sheet'!$D$8="Continuous",C53,INDEX(Codification!B$12:B$14,MATCH(Calculator!C53,Codification!B$7:B$9,0),1)))*Regression!C$12,"")</f>
        <v>0</v>
      </c>
      <c r="J53" s="32">
        <f>IFERROR(IF('Model Design Sheet'!$E$8="Binary",IF(D53=Codification!C$7,1,0),IF('Model Design Sheet'!$E$8="Continuous",D53,INDEX(Codification!C$12:C$14,MATCH(Calculator!D53,Codification!C$7:C$9,0),1)))*Regression!D$12,"")</f>
        <v>0</v>
      </c>
      <c r="K53" s="32" t="str">
        <f>IFERROR(IF('Model Design Sheet'!$F$8="Binary",IF(E53=Codification!D$7,1,0),IF('Model Design Sheet'!$F$8="Continuous",E53,INDEX(Codification!D$12:D$14,MATCH(Calculator!E53,Codification!D$7:D$9,0),1)))*Regression!E$12,"")</f>
        <v/>
      </c>
      <c r="L53" s="155">
        <f>Regression!$Q$9</f>
        <v>0.18474308830087424</v>
      </c>
    </row>
    <row r="54" spans="1:12" x14ac:dyDescent="0.3">
      <c r="A54" s="123">
        <v>50</v>
      </c>
      <c r="B54" s="124"/>
      <c r="C54" s="309"/>
      <c r="D54" s="125"/>
      <c r="E54" s="126"/>
      <c r="F54" s="144">
        <f t="shared" si="0"/>
        <v>0.18474308830087424</v>
      </c>
      <c r="H54" s="154">
        <f>IFERROR(IF('Model Design Sheet'!$C$8="Binary",IF(B54=Codification!A$7,1,0),IF('Model Design Sheet'!$C$8="Continuous",B54,INDEX(Codification!A$12:A$14,MATCH(Calculator!B54,Codification!A$7:A$9,0),1)))*Regression!B$12,"")</f>
        <v>0</v>
      </c>
      <c r="I54" s="32">
        <f>IFERROR(IF('Model Design Sheet'!$D$8="Binary",IF(C54=Codification!B$7,1,0),IF('Model Design Sheet'!$D$8="Continuous",C54,INDEX(Codification!B$12:B$14,MATCH(Calculator!C54,Codification!B$7:B$9,0),1)))*Regression!C$12,"")</f>
        <v>0</v>
      </c>
      <c r="J54" s="32">
        <f>IFERROR(IF('Model Design Sheet'!$E$8="Binary",IF(D54=Codification!C$7,1,0),IF('Model Design Sheet'!$E$8="Continuous",D54,INDEX(Codification!C$12:C$14,MATCH(Calculator!D54,Codification!C$7:C$9,0),1)))*Regression!D$12,"")</f>
        <v>0</v>
      </c>
      <c r="K54" s="32" t="str">
        <f>IFERROR(IF('Model Design Sheet'!$F$8="Binary",IF(E54=Codification!D$7,1,0),IF('Model Design Sheet'!$F$8="Continuous",E54,INDEX(Codification!D$12:D$14,MATCH(Calculator!E54,Codification!D$7:D$9,0),1)))*Regression!E$12,"")</f>
        <v/>
      </c>
      <c r="L54" s="155">
        <f>Regression!$Q$9</f>
        <v>0.18474308830087424</v>
      </c>
    </row>
    <row r="55" spans="1:12" x14ac:dyDescent="0.3">
      <c r="A55" s="341">
        <v>51</v>
      </c>
      <c r="B55" s="127"/>
      <c r="C55" s="310"/>
      <c r="D55" s="128"/>
      <c r="E55" s="129"/>
      <c r="F55" s="144">
        <f t="shared" si="0"/>
        <v>0.18474308830087424</v>
      </c>
      <c r="H55" s="154">
        <f>IFERROR(IF('Model Design Sheet'!$C$8="Binary",IF(B55=Codification!A$7,1,0),IF('Model Design Sheet'!$C$8="Continuous",B55,INDEX(Codification!A$12:A$14,MATCH(Calculator!B55,Codification!A$7:A$9,0),1)))*Regression!B$12,"")</f>
        <v>0</v>
      </c>
      <c r="I55" s="32">
        <f>IFERROR(IF('Model Design Sheet'!$D$8="Binary",IF(C55=Codification!B$7,1,0),IF('Model Design Sheet'!$D$8="Continuous",C55,INDEX(Codification!B$12:B$14,MATCH(Calculator!C55,Codification!B$7:B$9,0),1)))*Regression!C$12,"")</f>
        <v>0</v>
      </c>
      <c r="J55" s="32">
        <f>IFERROR(IF('Model Design Sheet'!$E$8="Binary",IF(D55=Codification!C$7,1,0),IF('Model Design Sheet'!$E$8="Continuous",D55,INDEX(Codification!C$12:C$14,MATCH(Calculator!D55,Codification!C$7:C$9,0),1)))*Regression!D$12,"")</f>
        <v>0</v>
      </c>
      <c r="K55" s="32" t="str">
        <f>IFERROR(IF('Model Design Sheet'!$F$8="Binary",IF(E55=Codification!D$7,1,0),IF('Model Design Sheet'!$F$8="Continuous",E55,INDEX(Codification!D$12:D$14,MATCH(Calculator!E55,Codification!D$7:D$9,0),1)))*Regression!E$12,"")</f>
        <v/>
      </c>
      <c r="L55" s="155">
        <f>Regression!$Q$9</f>
        <v>0.18474308830087424</v>
      </c>
    </row>
    <row r="56" spans="1:12" x14ac:dyDescent="0.3">
      <c r="A56" s="123">
        <v>52</v>
      </c>
      <c r="B56" s="124"/>
      <c r="C56" s="309"/>
      <c r="D56" s="125"/>
      <c r="E56" s="126"/>
      <c r="F56" s="144">
        <f t="shared" si="0"/>
        <v>0.18474308830087424</v>
      </c>
      <c r="H56" s="154">
        <f>IFERROR(IF('Model Design Sheet'!$C$8="Binary",IF(B56=Codification!A$7,1,0),IF('Model Design Sheet'!$C$8="Continuous",B56,INDEX(Codification!A$12:A$14,MATCH(Calculator!B56,Codification!A$7:A$9,0),1)))*Regression!B$12,"")</f>
        <v>0</v>
      </c>
      <c r="I56" s="32">
        <f>IFERROR(IF('Model Design Sheet'!$D$8="Binary",IF(C56=Codification!B$7,1,0),IF('Model Design Sheet'!$D$8="Continuous",C56,INDEX(Codification!B$12:B$14,MATCH(Calculator!C56,Codification!B$7:B$9,0),1)))*Regression!C$12,"")</f>
        <v>0</v>
      </c>
      <c r="J56" s="32">
        <f>IFERROR(IF('Model Design Sheet'!$E$8="Binary",IF(D56=Codification!C$7,1,0),IF('Model Design Sheet'!$E$8="Continuous",D56,INDEX(Codification!C$12:C$14,MATCH(Calculator!D56,Codification!C$7:C$9,0),1)))*Regression!D$12,"")</f>
        <v>0</v>
      </c>
      <c r="K56" s="32" t="str">
        <f>IFERROR(IF('Model Design Sheet'!$F$8="Binary",IF(E56=Codification!D$7,1,0),IF('Model Design Sheet'!$F$8="Continuous",E56,INDEX(Codification!D$12:D$14,MATCH(Calculator!E56,Codification!D$7:D$9,0),1)))*Regression!E$12,"")</f>
        <v/>
      </c>
      <c r="L56" s="155">
        <f>Regression!$Q$9</f>
        <v>0.18474308830087424</v>
      </c>
    </row>
    <row r="57" spans="1:12" x14ac:dyDescent="0.3">
      <c r="A57" s="341">
        <v>53</v>
      </c>
      <c r="B57" s="127"/>
      <c r="C57" s="310"/>
      <c r="D57" s="128"/>
      <c r="E57" s="129"/>
      <c r="F57" s="144">
        <f t="shared" si="0"/>
        <v>0.18474308830087424</v>
      </c>
      <c r="H57" s="154">
        <f>IFERROR(IF('Model Design Sheet'!$C$8="Binary",IF(B57=Codification!A$7,1,0),IF('Model Design Sheet'!$C$8="Continuous",B57,INDEX(Codification!A$12:A$14,MATCH(Calculator!B57,Codification!A$7:A$9,0),1)))*Regression!B$12,"")</f>
        <v>0</v>
      </c>
      <c r="I57" s="32">
        <f>IFERROR(IF('Model Design Sheet'!$D$8="Binary",IF(C57=Codification!B$7,1,0),IF('Model Design Sheet'!$D$8="Continuous",C57,INDEX(Codification!B$12:B$14,MATCH(Calculator!C57,Codification!B$7:B$9,0),1)))*Regression!C$12,"")</f>
        <v>0</v>
      </c>
      <c r="J57" s="32">
        <f>IFERROR(IF('Model Design Sheet'!$E$8="Binary",IF(D57=Codification!C$7,1,0),IF('Model Design Sheet'!$E$8="Continuous",D57,INDEX(Codification!C$12:C$14,MATCH(Calculator!D57,Codification!C$7:C$9,0),1)))*Regression!D$12,"")</f>
        <v>0</v>
      </c>
      <c r="K57" s="32" t="str">
        <f>IFERROR(IF('Model Design Sheet'!$F$8="Binary",IF(E57=Codification!D$7,1,0),IF('Model Design Sheet'!$F$8="Continuous",E57,INDEX(Codification!D$12:D$14,MATCH(Calculator!E57,Codification!D$7:D$9,0),1)))*Regression!E$12,"")</f>
        <v/>
      </c>
      <c r="L57" s="155">
        <f>Regression!$Q$9</f>
        <v>0.18474308830087424</v>
      </c>
    </row>
    <row r="58" spans="1:12" x14ac:dyDescent="0.3">
      <c r="A58" s="123">
        <v>54</v>
      </c>
      <c r="B58" s="124"/>
      <c r="C58" s="309"/>
      <c r="D58" s="125"/>
      <c r="E58" s="126"/>
      <c r="F58" s="144">
        <f t="shared" si="0"/>
        <v>0.18474308830087424</v>
      </c>
      <c r="H58" s="154">
        <f>IFERROR(IF('Model Design Sheet'!$C$8="Binary",IF(B58=Codification!A$7,1,0),IF('Model Design Sheet'!$C$8="Continuous",B58,INDEX(Codification!A$12:A$14,MATCH(Calculator!B58,Codification!A$7:A$9,0),1)))*Regression!B$12,"")</f>
        <v>0</v>
      </c>
      <c r="I58" s="32">
        <f>IFERROR(IF('Model Design Sheet'!$D$8="Binary",IF(C58=Codification!B$7,1,0),IF('Model Design Sheet'!$D$8="Continuous",C58,INDEX(Codification!B$12:B$14,MATCH(Calculator!C58,Codification!B$7:B$9,0),1)))*Regression!C$12,"")</f>
        <v>0</v>
      </c>
      <c r="J58" s="32">
        <f>IFERROR(IF('Model Design Sheet'!$E$8="Binary",IF(D58=Codification!C$7,1,0),IF('Model Design Sheet'!$E$8="Continuous",D58,INDEX(Codification!C$12:C$14,MATCH(Calculator!D58,Codification!C$7:C$9,0),1)))*Regression!D$12,"")</f>
        <v>0</v>
      </c>
      <c r="K58" s="32" t="str">
        <f>IFERROR(IF('Model Design Sheet'!$F$8="Binary",IF(E58=Codification!D$7,1,0),IF('Model Design Sheet'!$F$8="Continuous",E58,INDEX(Codification!D$12:D$14,MATCH(Calculator!E58,Codification!D$7:D$9,0),1)))*Regression!E$12,"")</f>
        <v/>
      </c>
      <c r="L58" s="155">
        <f>Regression!$Q$9</f>
        <v>0.18474308830087424</v>
      </c>
    </row>
    <row r="59" spans="1:12" x14ac:dyDescent="0.3">
      <c r="A59" s="341">
        <v>55</v>
      </c>
      <c r="B59" s="127"/>
      <c r="C59" s="310"/>
      <c r="D59" s="128"/>
      <c r="E59" s="129"/>
      <c r="F59" s="144">
        <f t="shared" si="0"/>
        <v>0.18474308830087424</v>
      </c>
      <c r="H59" s="154">
        <f>IFERROR(IF('Model Design Sheet'!$C$8="Binary",IF(B59=Codification!A$7,1,0),IF('Model Design Sheet'!$C$8="Continuous",B59,INDEX(Codification!A$12:A$14,MATCH(Calculator!B59,Codification!A$7:A$9,0),1)))*Regression!B$12,"")</f>
        <v>0</v>
      </c>
      <c r="I59" s="32">
        <f>IFERROR(IF('Model Design Sheet'!$D$8="Binary",IF(C59=Codification!B$7,1,0),IF('Model Design Sheet'!$D$8="Continuous",C59,INDEX(Codification!B$12:B$14,MATCH(Calculator!C59,Codification!B$7:B$9,0),1)))*Regression!C$12,"")</f>
        <v>0</v>
      </c>
      <c r="J59" s="32">
        <f>IFERROR(IF('Model Design Sheet'!$E$8="Binary",IF(D59=Codification!C$7,1,0),IF('Model Design Sheet'!$E$8="Continuous",D59,INDEX(Codification!C$12:C$14,MATCH(Calculator!D59,Codification!C$7:C$9,0),1)))*Regression!D$12,"")</f>
        <v>0</v>
      </c>
      <c r="K59" s="32" t="str">
        <f>IFERROR(IF('Model Design Sheet'!$F$8="Binary",IF(E59=Codification!D$7,1,0),IF('Model Design Sheet'!$F$8="Continuous",E59,INDEX(Codification!D$12:D$14,MATCH(Calculator!E59,Codification!D$7:D$9,0),1)))*Regression!E$12,"")</f>
        <v/>
      </c>
      <c r="L59" s="155">
        <f>Regression!$Q$9</f>
        <v>0.18474308830087424</v>
      </c>
    </row>
    <row r="60" spans="1:12" x14ac:dyDescent="0.3">
      <c r="A60" s="123">
        <v>56</v>
      </c>
      <c r="B60" s="124"/>
      <c r="C60" s="309"/>
      <c r="D60" s="125"/>
      <c r="E60" s="126"/>
      <c r="F60" s="144">
        <f t="shared" si="0"/>
        <v>0.18474308830087424</v>
      </c>
      <c r="H60" s="154">
        <f>IFERROR(IF('Model Design Sheet'!$C$8="Binary",IF(B60=Codification!A$7,1,0),IF('Model Design Sheet'!$C$8="Continuous",B60,INDEX(Codification!A$12:A$14,MATCH(Calculator!B60,Codification!A$7:A$9,0),1)))*Regression!B$12,"")</f>
        <v>0</v>
      </c>
      <c r="I60" s="32">
        <f>IFERROR(IF('Model Design Sheet'!$D$8="Binary",IF(C60=Codification!B$7,1,0),IF('Model Design Sheet'!$D$8="Continuous",C60,INDEX(Codification!B$12:B$14,MATCH(Calculator!C60,Codification!B$7:B$9,0),1)))*Regression!C$12,"")</f>
        <v>0</v>
      </c>
      <c r="J60" s="32">
        <f>IFERROR(IF('Model Design Sheet'!$E$8="Binary",IF(D60=Codification!C$7,1,0),IF('Model Design Sheet'!$E$8="Continuous",D60,INDEX(Codification!C$12:C$14,MATCH(Calculator!D60,Codification!C$7:C$9,0),1)))*Regression!D$12,"")</f>
        <v>0</v>
      </c>
      <c r="K60" s="32" t="str">
        <f>IFERROR(IF('Model Design Sheet'!$F$8="Binary",IF(E60=Codification!D$7,1,0),IF('Model Design Sheet'!$F$8="Continuous",E60,INDEX(Codification!D$12:D$14,MATCH(Calculator!E60,Codification!D$7:D$9,0),1)))*Regression!E$12,"")</f>
        <v/>
      </c>
      <c r="L60" s="155">
        <f>Regression!$Q$9</f>
        <v>0.18474308830087424</v>
      </c>
    </row>
    <row r="61" spans="1:12" x14ac:dyDescent="0.3">
      <c r="A61" s="341">
        <v>57</v>
      </c>
      <c r="B61" s="127"/>
      <c r="C61" s="310"/>
      <c r="D61" s="128"/>
      <c r="E61" s="129"/>
      <c r="F61" s="144">
        <f t="shared" si="0"/>
        <v>0.18474308830087424</v>
      </c>
      <c r="H61" s="154">
        <f>IFERROR(IF('Model Design Sheet'!$C$8="Binary",IF(B61=Codification!A$7,1,0),IF('Model Design Sheet'!$C$8="Continuous",B61,INDEX(Codification!A$12:A$14,MATCH(Calculator!B61,Codification!A$7:A$9,0),1)))*Regression!B$12,"")</f>
        <v>0</v>
      </c>
      <c r="I61" s="32">
        <f>IFERROR(IF('Model Design Sheet'!$D$8="Binary",IF(C61=Codification!B$7,1,0),IF('Model Design Sheet'!$D$8="Continuous",C61,INDEX(Codification!B$12:B$14,MATCH(Calculator!C61,Codification!B$7:B$9,0),1)))*Regression!C$12,"")</f>
        <v>0</v>
      </c>
      <c r="J61" s="32">
        <f>IFERROR(IF('Model Design Sheet'!$E$8="Binary",IF(D61=Codification!C$7,1,0),IF('Model Design Sheet'!$E$8="Continuous",D61,INDEX(Codification!C$12:C$14,MATCH(Calculator!D61,Codification!C$7:C$9,0),1)))*Regression!D$12,"")</f>
        <v>0</v>
      </c>
      <c r="K61" s="32" t="str">
        <f>IFERROR(IF('Model Design Sheet'!$F$8="Binary",IF(E61=Codification!D$7,1,0),IF('Model Design Sheet'!$F$8="Continuous",E61,INDEX(Codification!D$12:D$14,MATCH(Calculator!E61,Codification!D$7:D$9,0),1)))*Regression!E$12,"")</f>
        <v/>
      </c>
      <c r="L61" s="155">
        <f>Regression!$Q$9</f>
        <v>0.18474308830087424</v>
      </c>
    </row>
    <row r="62" spans="1:12" x14ac:dyDescent="0.3">
      <c r="A62" s="123">
        <v>58</v>
      </c>
      <c r="B62" s="124"/>
      <c r="C62" s="309"/>
      <c r="D62" s="125"/>
      <c r="E62" s="126"/>
      <c r="F62" s="144">
        <f t="shared" si="0"/>
        <v>0.18474308830087424</v>
      </c>
      <c r="H62" s="154">
        <f>IFERROR(IF('Model Design Sheet'!$C$8="Binary",IF(B62=Codification!A$7,1,0),IF('Model Design Sheet'!$C$8="Continuous",B62,INDEX(Codification!A$12:A$14,MATCH(Calculator!B62,Codification!A$7:A$9,0),1)))*Regression!B$12,"")</f>
        <v>0</v>
      </c>
      <c r="I62" s="32">
        <f>IFERROR(IF('Model Design Sheet'!$D$8="Binary",IF(C62=Codification!B$7,1,0),IF('Model Design Sheet'!$D$8="Continuous",C62,INDEX(Codification!B$12:B$14,MATCH(Calculator!C62,Codification!B$7:B$9,0),1)))*Regression!C$12,"")</f>
        <v>0</v>
      </c>
      <c r="J62" s="32">
        <f>IFERROR(IF('Model Design Sheet'!$E$8="Binary",IF(D62=Codification!C$7,1,0),IF('Model Design Sheet'!$E$8="Continuous",D62,INDEX(Codification!C$12:C$14,MATCH(Calculator!D62,Codification!C$7:C$9,0),1)))*Regression!D$12,"")</f>
        <v>0</v>
      </c>
      <c r="K62" s="32" t="str">
        <f>IFERROR(IF('Model Design Sheet'!$F$8="Binary",IF(E62=Codification!D$7,1,0),IF('Model Design Sheet'!$F$8="Continuous",E62,INDEX(Codification!D$12:D$14,MATCH(Calculator!E62,Codification!D$7:D$9,0),1)))*Regression!E$12,"")</f>
        <v/>
      </c>
      <c r="L62" s="155">
        <f>Regression!$Q$9</f>
        <v>0.18474308830087424</v>
      </c>
    </row>
    <row r="63" spans="1:12" x14ac:dyDescent="0.3">
      <c r="A63" s="341">
        <v>59</v>
      </c>
      <c r="B63" s="127"/>
      <c r="C63" s="310"/>
      <c r="D63" s="128"/>
      <c r="E63" s="129"/>
      <c r="F63" s="144">
        <f t="shared" si="0"/>
        <v>0.18474308830087424</v>
      </c>
      <c r="H63" s="154">
        <f>IFERROR(IF('Model Design Sheet'!$C$8="Binary",IF(B63=Codification!A$7,1,0),IF('Model Design Sheet'!$C$8="Continuous",B63,INDEX(Codification!A$12:A$14,MATCH(Calculator!B63,Codification!A$7:A$9,0),1)))*Regression!B$12,"")</f>
        <v>0</v>
      </c>
      <c r="I63" s="32">
        <f>IFERROR(IF('Model Design Sheet'!$D$8="Binary",IF(C63=Codification!B$7,1,0),IF('Model Design Sheet'!$D$8="Continuous",C63,INDEX(Codification!B$12:B$14,MATCH(Calculator!C63,Codification!B$7:B$9,0),1)))*Regression!C$12,"")</f>
        <v>0</v>
      </c>
      <c r="J63" s="32">
        <f>IFERROR(IF('Model Design Sheet'!$E$8="Binary",IF(D63=Codification!C$7,1,0),IF('Model Design Sheet'!$E$8="Continuous",D63,INDEX(Codification!C$12:C$14,MATCH(Calculator!D63,Codification!C$7:C$9,0),1)))*Regression!D$12,"")</f>
        <v>0</v>
      </c>
      <c r="K63" s="32" t="str">
        <f>IFERROR(IF('Model Design Sheet'!$F$8="Binary",IF(E63=Codification!D$7,1,0),IF('Model Design Sheet'!$F$8="Continuous",E63,INDEX(Codification!D$12:D$14,MATCH(Calculator!E63,Codification!D$7:D$9,0),1)))*Regression!E$12,"")</f>
        <v/>
      </c>
      <c r="L63" s="155">
        <f>Regression!$Q$9</f>
        <v>0.18474308830087424</v>
      </c>
    </row>
    <row r="64" spans="1:12" x14ac:dyDescent="0.3">
      <c r="A64" s="123">
        <v>60</v>
      </c>
      <c r="B64" s="124"/>
      <c r="C64" s="309"/>
      <c r="D64" s="125"/>
      <c r="E64" s="126"/>
      <c r="F64" s="144">
        <f t="shared" si="0"/>
        <v>0.18474308830087424</v>
      </c>
      <c r="H64" s="154">
        <f>IFERROR(IF('Model Design Sheet'!$C$8="Binary",IF(B64=Codification!A$7,1,0),IF('Model Design Sheet'!$C$8="Continuous",B64,INDEX(Codification!A$12:A$14,MATCH(Calculator!B64,Codification!A$7:A$9,0),1)))*Regression!B$12,"")</f>
        <v>0</v>
      </c>
      <c r="I64" s="32">
        <f>IFERROR(IF('Model Design Sheet'!$D$8="Binary",IF(C64=Codification!B$7,1,0),IF('Model Design Sheet'!$D$8="Continuous",C64,INDEX(Codification!B$12:B$14,MATCH(Calculator!C64,Codification!B$7:B$9,0),1)))*Regression!C$12,"")</f>
        <v>0</v>
      </c>
      <c r="J64" s="32">
        <f>IFERROR(IF('Model Design Sheet'!$E$8="Binary",IF(D64=Codification!C$7,1,0),IF('Model Design Sheet'!$E$8="Continuous",D64,INDEX(Codification!C$12:C$14,MATCH(Calculator!D64,Codification!C$7:C$9,0),1)))*Regression!D$12,"")</f>
        <v>0</v>
      </c>
      <c r="K64" s="32" t="str">
        <f>IFERROR(IF('Model Design Sheet'!$F$8="Binary",IF(E64=Codification!D$7,1,0),IF('Model Design Sheet'!$F$8="Continuous",E64,INDEX(Codification!D$12:D$14,MATCH(Calculator!E64,Codification!D$7:D$9,0),1)))*Regression!E$12,"")</f>
        <v/>
      </c>
      <c r="L64" s="155">
        <f>Regression!$Q$9</f>
        <v>0.18474308830087424</v>
      </c>
    </row>
    <row r="65" spans="1:12" x14ac:dyDescent="0.3">
      <c r="A65" s="341">
        <v>61</v>
      </c>
      <c r="B65" s="127"/>
      <c r="C65" s="310"/>
      <c r="D65" s="128"/>
      <c r="E65" s="129"/>
      <c r="F65" s="144">
        <f t="shared" si="0"/>
        <v>0.18474308830087424</v>
      </c>
      <c r="H65" s="154">
        <f>IFERROR(IF('Model Design Sheet'!$C$8="Binary",IF(B65=Codification!A$7,1,0),IF('Model Design Sheet'!$C$8="Continuous",B65,INDEX(Codification!A$12:A$14,MATCH(Calculator!B65,Codification!A$7:A$9,0),1)))*Regression!B$12,"")</f>
        <v>0</v>
      </c>
      <c r="I65" s="32">
        <f>IFERROR(IF('Model Design Sheet'!$D$8="Binary",IF(C65=Codification!B$7,1,0),IF('Model Design Sheet'!$D$8="Continuous",C65,INDEX(Codification!B$12:B$14,MATCH(Calculator!C65,Codification!B$7:B$9,0),1)))*Regression!C$12,"")</f>
        <v>0</v>
      </c>
      <c r="J65" s="32">
        <f>IFERROR(IF('Model Design Sheet'!$E$8="Binary",IF(D65=Codification!C$7,1,0),IF('Model Design Sheet'!$E$8="Continuous",D65,INDEX(Codification!C$12:C$14,MATCH(Calculator!D65,Codification!C$7:C$9,0),1)))*Regression!D$12,"")</f>
        <v>0</v>
      </c>
      <c r="K65" s="32" t="str">
        <f>IFERROR(IF('Model Design Sheet'!$F$8="Binary",IF(E65=Codification!D$7,1,0),IF('Model Design Sheet'!$F$8="Continuous",E65,INDEX(Codification!D$12:D$14,MATCH(Calculator!E65,Codification!D$7:D$9,0),1)))*Regression!E$12,"")</f>
        <v/>
      </c>
      <c r="L65" s="155">
        <f>Regression!$Q$9</f>
        <v>0.18474308830087424</v>
      </c>
    </row>
    <row r="66" spans="1:12" ht="29.4" customHeight="1" x14ac:dyDescent="0.3">
      <c r="A66" s="123">
        <v>62</v>
      </c>
      <c r="B66" s="124"/>
      <c r="C66" s="309"/>
      <c r="D66" s="125"/>
      <c r="E66" s="126"/>
      <c r="F66" s="144">
        <f t="shared" si="0"/>
        <v>0.18474308830087424</v>
      </c>
      <c r="H66" s="154">
        <f>IFERROR(IF('Model Design Sheet'!$C$8="Binary",IF(B66=Codification!A$7,1,0),IF('Model Design Sheet'!$C$8="Continuous",B66,INDEX(Codification!A$12:A$14,MATCH(Calculator!B66,Codification!A$7:A$9,0),1)))*Regression!B$12,"")</f>
        <v>0</v>
      </c>
      <c r="I66" s="32">
        <f>IFERROR(IF('Model Design Sheet'!$D$8="Binary",IF(C66=Codification!B$7,1,0),IF('Model Design Sheet'!$D$8="Continuous",C66,INDEX(Codification!B$12:B$14,MATCH(Calculator!C66,Codification!B$7:B$9,0),1)))*Regression!C$12,"")</f>
        <v>0</v>
      </c>
      <c r="J66" s="32">
        <f>IFERROR(IF('Model Design Sheet'!$E$8="Binary",IF(D66=Codification!C$7,1,0),IF('Model Design Sheet'!$E$8="Continuous",D66,INDEX(Codification!C$12:C$14,MATCH(Calculator!D66,Codification!C$7:C$9,0),1)))*Regression!D$12,"")</f>
        <v>0</v>
      </c>
      <c r="K66" s="32" t="str">
        <f>IFERROR(IF('Model Design Sheet'!$F$8="Binary",IF(E66=Codification!D$7,1,0),IF('Model Design Sheet'!$F$8="Continuous",E66,INDEX(Codification!D$12:D$14,MATCH(Calculator!E66,Codification!D$7:D$9,0),1)))*Regression!E$12,"")</f>
        <v/>
      </c>
      <c r="L66" s="155">
        <f>Regression!$Q$9</f>
        <v>0.18474308830087424</v>
      </c>
    </row>
    <row r="67" spans="1:12" x14ac:dyDescent="0.3">
      <c r="A67" s="341">
        <v>63</v>
      </c>
      <c r="B67" s="127"/>
      <c r="C67" s="310"/>
      <c r="D67" s="128"/>
      <c r="E67" s="129"/>
      <c r="F67" s="144">
        <f t="shared" si="0"/>
        <v>0.18474308830087424</v>
      </c>
      <c r="H67" s="154">
        <f>IFERROR(IF('Model Design Sheet'!$C$8="Binary",IF(B67=Codification!A$7,1,0),IF('Model Design Sheet'!$C$8="Continuous",B67,INDEX(Codification!A$12:A$14,MATCH(Calculator!B67,Codification!A$7:A$9,0),1)))*Regression!B$12,"")</f>
        <v>0</v>
      </c>
      <c r="I67" s="32">
        <f>IFERROR(IF('Model Design Sheet'!$D$8="Binary",IF(C67=Codification!B$7,1,0),IF('Model Design Sheet'!$D$8="Continuous",C67,INDEX(Codification!B$12:B$14,MATCH(Calculator!C67,Codification!B$7:B$9,0),1)))*Regression!C$12,"")</f>
        <v>0</v>
      </c>
      <c r="J67" s="32">
        <f>IFERROR(IF('Model Design Sheet'!$E$8="Binary",IF(D67=Codification!C$7,1,0),IF('Model Design Sheet'!$E$8="Continuous",D67,INDEX(Codification!C$12:C$14,MATCH(Calculator!D67,Codification!C$7:C$9,0),1)))*Regression!D$12,"")</f>
        <v>0</v>
      </c>
      <c r="K67" s="32" t="str">
        <f>IFERROR(IF('Model Design Sheet'!$F$8="Binary",IF(E67=Codification!D$7,1,0),IF('Model Design Sheet'!$F$8="Continuous",E67,INDEX(Codification!D$12:D$14,MATCH(Calculator!E67,Codification!D$7:D$9,0),1)))*Regression!E$12,"")</f>
        <v/>
      </c>
      <c r="L67" s="155">
        <f>Regression!$Q$9</f>
        <v>0.18474308830087424</v>
      </c>
    </row>
    <row r="68" spans="1:12" x14ac:dyDescent="0.3">
      <c r="A68" s="123">
        <v>64</v>
      </c>
      <c r="B68" s="124"/>
      <c r="C68" s="309"/>
      <c r="D68" s="125"/>
      <c r="E68" s="126"/>
      <c r="F68" s="144">
        <f t="shared" si="0"/>
        <v>0.18474308830087424</v>
      </c>
      <c r="H68" s="154">
        <f>IFERROR(IF('Model Design Sheet'!$C$8="Binary",IF(B68=Codification!A$7,1,0),IF('Model Design Sheet'!$C$8="Continuous",B68,INDEX(Codification!A$12:A$14,MATCH(Calculator!B68,Codification!A$7:A$9,0),1)))*Regression!B$12,"")</f>
        <v>0</v>
      </c>
      <c r="I68" s="32">
        <f>IFERROR(IF('Model Design Sheet'!$D$8="Binary",IF(C68=Codification!B$7,1,0),IF('Model Design Sheet'!$D$8="Continuous",C68,INDEX(Codification!B$12:B$14,MATCH(Calculator!C68,Codification!B$7:B$9,0),1)))*Regression!C$12,"")</f>
        <v>0</v>
      </c>
      <c r="J68" s="32">
        <f>IFERROR(IF('Model Design Sheet'!$E$8="Binary",IF(D68=Codification!C$7,1,0),IF('Model Design Sheet'!$E$8="Continuous",D68,INDEX(Codification!C$12:C$14,MATCH(Calculator!D68,Codification!C$7:C$9,0),1)))*Regression!D$12,"")</f>
        <v>0</v>
      </c>
      <c r="K68" s="32" t="str">
        <f>IFERROR(IF('Model Design Sheet'!$F$8="Binary",IF(E68=Codification!D$7,1,0),IF('Model Design Sheet'!$F$8="Continuous",E68,INDEX(Codification!D$12:D$14,MATCH(Calculator!E68,Codification!D$7:D$9,0),1)))*Regression!E$12,"")</f>
        <v/>
      </c>
      <c r="L68" s="155">
        <f>Regression!$Q$9</f>
        <v>0.18474308830087424</v>
      </c>
    </row>
    <row r="69" spans="1:12" x14ac:dyDescent="0.3">
      <c r="A69" s="341">
        <v>65</v>
      </c>
      <c r="B69" s="127"/>
      <c r="C69" s="310"/>
      <c r="D69" s="128"/>
      <c r="E69" s="129"/>
      <c r="F69" s="144">
        <f t="shared" ref="F69:F132" si="1">MAX(SUM(H69:L69),0)</f>
        <v>0.18474308830087424</v>
      </c>
      <c r="H69" s="154">
        <f>IFERROR(IF('Model Design Sheet'!$C$8="Binary",IF(B69=Codification!A$7,1,0),IF('Model Design Sheet'!$C$8="Continuous",B69,INDEX(Codification!A$12:A$14,MATCH(Calculator!B69,Codification!A$7:A$9,0),1)))*Regression!B$12,"")</f>
        <v>0</v>
      </c>
      <c r="I69" s="32">
        <f>IFERROR(IF('Model Design Sheet'!$D$8="Binary",IF(C69=Codification!B$7,1,0),IF('Model Design Sheet'!$D$8="Continuous",C69,INDEX(Codification!B$12:B$14,MATCH(Calculator!C69,Codification!B$7:B$9,0),1)))*Regression!C$12,"")</f>
        <v>0</v>
      </c>
      <c r="J69" s="32">
        <f>IFERROR(IF('Model Design Sheet'!$E$8="Binary",IF(D69=Codification!C$7,1,0),IF('Model Design Sheet'!$E$8="Continuous",D69,INDEX(Codification!C$12:C$14,MATCH(Calculator!D69,Codification!C$7:C$9,0),1)))*Regression!D$12,"")</f>
        <v>0</v>
      </c>
      <c r="K69" s="32" t="str">
        <f>IFERROR(IF('Model Design Sheet'!$F$8="Binary",IF(E69=Codification!D$7,1,0),IF('Model Design Sheet'!$F$8="Continuous",E69,INDEX(Codification!D$12:D$14,MATCH(Calculator!E69,Codification!D$7:D$9,0),1)))*Regression!E$12,"")</f>
        <v/>
      </c>
      <c r="L69" s="155">
        <f>Regression!$Q$9</f>
        <v>0.18474308830087424</v>
      </c>
    </row>
    <row r="70" spans="1:12" x14ac:dyDescent="0.3">
      <c r="A70" s="123">
        <v>66</v>
      </c>
      <c r="B70" s="124"/>
      <c r="C70" s="309"/>
      <c r="D70" s="125"/>
      <c r="E70" s="126"/>
      <c r="F70" s="144">
        <f t="shared" si="1"/>
        <v>0.18474308830087424</v>
      </c>
      <c r="H70" s="154">
        <f>IFERROR(IF('Model Design Sheet'!$C$8="Binary",IF(B70=Codification!A$7,1,0),IF('Model Design Sheet'!$C$8="Continuous",B70,INDEX(Codification!A$12:A$14,MATCH(Calculator!B70,Codification!A$7:A$9,0),1)))*Regression!B$12,"")</f>
        <v>0</v>
      </c>
      <c r="I70" s="32">
        <f>IFERROR(IF('Model Design Sheet'!$D$8="Binary",IF(C70=Codification!B$7,1,0),IF('Model Design Sheet'!$D$8="Continuous",C70,INDEX(Codification!B$12:B$14,MATCH(Calculator!C70,Codification!B$7:B$9,0),1)))*Regression!C$12,"")</f>
        <v>0</v>
      </c>
      <c r="J70" s="32">
        <f>IFERROR(IF('Model Design Sheet'!$E$8="Binary",IF(D70=Codification!C$7,1,0),IF('Model Design Sheet'!$E$8="Continuous",D70,INDEX(Codification!C$12:C$14,MATCH(Calculator!D70,Codification!C$7:C$9,0),1)))*Regression!D$12,"")</f>
        <v>0</v>
      </c>
      <c r="K70" s="32" t="str">
        <f>IFERROR(IF('Model Design Sheet'!$F$8="Binary",IF(E70=Codification!D$7,1,0),IF('Model Design Sheet'!$F$8="Continuous",E70,INDEX(Codification!D$12:D$14,MATCH(Calculator!E70,Codification!D$7:D$9,0),1)))*Regression!E$12,"")</f>
        <v/>
      </c>
      <c r="L70" s="155">
        <f>Regression!$Q$9</f>
        <v>0.18474308830087424</v>
      </c>
    </row>
    <row r="71" spans="1:12" x14ac:dyDescent="0.3">
      <c r="A71" s="341">
        <v>67</v>
      </c>
      <c r="B71" s="127"/>
      <c r="C71" s="310"/>
      <c r="D71" s="128"/>
      <c r="E71" s="129"/>
      <c r="F71" s="144">
        <f t="shared" si="1"/>
        <v>0.18474308830087424</v>
      </c>
      <c r="H71" s="154">
        <f>IFERROR(IF('Model Design Sheet'!$C$8="Binary",IF(B71=Codification!A$7,1,0),IF('Model Design Sheet'!$C$8="Continuous",B71,INDEX(Codification!A$12:A$14,MATCH(Calculator!B71,Codification!A$7:A$9,0),1)))*Regression!B$12,"")</f>
        <v>0</v>
      </c>
      <c r="I71" s="32">
        <f>IFERROR(IF('Model Design Sheet'!$D$8="Binary",IF(C71=Codification!B$7,1,0),IF('Model Design Sheet'!$D$8="Continuous",C71,INDEX(Codification!B$12:B$14,MATCH(Calculator!C71,Codification!B$7:B$9,0),1)))*Regression!C$12,"")</f>
        <v>0</v>
      </c>
      <c r="J71" s="32">
        <f>IFERROR(IF('Model Design Sheet'!$E$8="Binary",IF(D71=Codification!C$7,1,0),IF('Model Design Sheet'!$E$8="Continuous",D71,INDEX(Codification!C$12:C$14,MATCH(Calculator!D71,Codification!C$7:C$9,0),1)))*Regression!D$12,"")</f>
        <v>0</v>
      </c>
      <c r="K71" s="32" t="str">
        <f>IFERROR(IF('Model Design Sheet'!$F$8="Binary",IF(E71=Codification!D$7,1,0),IF('Model Design Sheet'!$F$8="Continuous",E71,INDEX(Codification!D$12:D$14,MATCH(Calculator!E71,Codification!D$7:D$9,0),1)))*Regression!E$12,"")</f>
        <v/>
      </c>
      <c r="L71" s="155">
        <f>Regression!$Q$9</f>
        <v>0.18474308830087424</v>
      </c>
    </row>
    <row r="72" spans="1:12" x14ac:dyDescent="0.3">
      <c r="A72" s="123">
        <v>68</v>
      </c>
      <c r="B72" s="124"/>
      <c r="C72" s="309"/>
      <c r="D72" s="125"/>
      <c r="E72" s="126"/>
      <c r="F72" s="144">
        <f t="shared" si="1"/>
        <v>0.18474308830087424</v>
      </c>
      <c r="H72" s="154">
        <f>IFERROR(IF('Model Design Sheet'!$C$8="Binary",IF(B72=Codification!A$7,1,0),IF('Model Design Sheet'!$C$8="Continuous",B72,INDEX(Codification!A$12:A$14,MATCH(Calculator!B72,Codification!A$7:A$9,0),1)))*Regression!B$12,"")</f>
        <v>0</v>
      </c>
      <c r="I72" s="32">
        <f>IFERROR(IF('Model Design Sheet'!$D$8="Binary",IF(C72=Codification!B$7,1,0),IF('Model Design Sheet'!$D$8="Continuous",C72,INDEX(Codification!B$12:B$14,MATCH(Calculator!C72,Codification!B$7:B$9,0),1)))*Regression!C$12,"")</f>
        <v>0</v>
      </c>
      <c r="J72" s="32">
        <f>IFERROR(IF('Model Design Sheet'!$E$8="Binary",IF(D72=Codification!C$7,1,0),IF('Model Design Sheet'!$E$8="Continuous",D72,INDEX(Codification!C$12:C$14,MATCH(Calculator!D72,Codification!C$7:C$9,0),1)))*Regression!D$12,"")</f>
        <v>0</v>
      </c>
      <c r="K72" s="32" t="str">
        <f>IFERROR(IF('Model Design Sheet'!$F$8="Binary",IF(E72=Codification!D$7,1,0),IF('Model Design Sheet'!$F$8="Continuous",E72,INDEX(Codification!D$12:D$14,MATCH(Calculator!E72,Codification!D$7:D$9,0),1)))*Regression!E$12,"")</f>
        <v/>
      </c>
      <c r="L72" s="155">
        <f>Regression!$Q$9</f>
        <v>0.18474308830087424</v>
      </c>
    </row>
    <row r="73" spans="1:12" x14ac:dyDescent="0.3">
      <c r="A73" s="341">
        <v>69</v>
      </c>
      <c r="B73" s="127"/>
      <c r="C73" s="310"/>
      <c r="D73" s="128"/>
      <c r="E73" s="129"/>
      <c r="F73" s="144">
        <f t="shared" si="1"/>
        <v>0.18474308830087424</v>
      </c>
      <c r="H73" s="154">
        <f>IFERROR(IF('Model Design Sheet'!$C$8="Binary",IF(B73=Codification!A$7,1,0),IF('Model Design Sheet'!$C$8="Continuous",B73,INDEX(Codification!A$12:A$14,MATCH(Calculator!B73,Codification!A$7:A$9,0),1)))*Regression!B$12,"")</f>
        <v>0</v>
      </c>
      <c r="I73" s="32">
        <f>IFERROR(IF('Model Design Sheet'!$D$8="Binary",IF(C73=Codification!B$7,1,0),IF('Model Design Sheet'!$D$8="Continuous",C73,INDEX(Codification!B$12:B$14,MATCH(Calculator!C73,Codification!B$7:B$9,0),1)))*Regression!C$12,"")</f>
        <v>0</v>
      </c>
      <c r="J73" s="32">
        <f>IFERROR(IF('Model Design Sheet'!$E$8="Binary",IF(D73=Codification!C$7,1,0),IF('Model Design Sheet'!$E$8="Continuous",D73,INDEX(Codification!C$12:C$14,MATCH(Calculator!D73,Codification!C$7:C$9,0),1)))*Regression!D$12,"")</f>
        <v>0</v>
      </c>
      <c r="K73" s="32" t="str">
        <f>IFERROR(IF('Model Design Sheet'!$F$8="Binary",IF(E73=Codification!D$7,1,0),IF('Model Design Sheet'!$F$8="Continuous",E73,INDEX(Codification!D$12:D$14,MATCH(Calculator!E73,Codification!D$7:D$9,0),1)))*Regression!E$12,"")</f>
        <v/>
      </c>
      <c r="L73" s="155">
        <f>Regression!$Q$9</f>
        <v>0.18474308830087424</v>
      </c>
    </row>
    <row r="74" spans="1:12" x14ac:dyDescent="0.3">
      <c r="A74" s="123">
        <v>70</v>
      </c>
      <c r="B74" s="124"/>
      <c r="C74" s="309"/>
      <c r="D74" s="125"/>
      <c r="E74" s="126"/>
      <c r="F74" s="144">
        <f t="shared" si="1"/>
        <v>0.18474308830087424</v>
      </c>
      <c r="H74" s="154">
        <f>IFERROR(IF('Model Design Sheet'!$C$8="Binary",IF(B74=Codification!A$7,1,0),IF('Model Design Sheet'!$C$8="Continuous",B74,INDEX(Codification!A$12:A$14,MATCH(Calculator!B74,Codification!A$7:A$9,0),1)))*Regression!B$12,"")</f>
        <v>0</v>
      </c>
      <c r="I74" s="32">
        <f>IFERROR(IF('Model Design Sheet'!$D$8="Binary",IF(C74=Codification!B$7,1,0),IF('Model Design Sheet'!$D$8="Continuous",C74,INDEX(Codification!B$12:B$14,MATCH(Calculator!C74,Codification!B$7:B$9,0),1)))*Regression!C$12,"")</f>
        <v>0</v>
      </c>
      <c r="J74" s="32">
        <f>IFERROR(IF('Model Design Sheet'!$E$8="Binary",IF(D74=Codification!C$7,1,0),IF('Model Design Sheet'!$E$8="Continuous",D74,INDEX(Codification!C$12:C$14,MATCH(Calculator!D74,Codification!C$7:C$9,0),1)))*Regression!D$12,"")</f>
        <v>0</v>
      </c>
      <c r="K74" s="32" t="str">
        <f>IFERROR(IF('Model Design Sheet'!$F$8="Binary",IF(E74=Codification!D$7,1,0),IF('Model Design Sheet'!$F$8="Continuous",E74,INDEX(Codification!D$12:D$14,MATCH(Calculator!E74,Codification!D$7:D$9,0),1)))*Regression!E$12,"")</f>
        <v/>
      </c>
      <c r="L74" s="155">
        <f>Regression!$Q$9</f>
        <v>0.18474308830087424</v>
      </c>
    </row>
    <row r="75" spans="1:12" ht="22.95" customHeight="1" x14ac:dyDescent="0.3">
      <c r="A75" s="341">
        <v>71</v>
      </c>
      <c r="B75" s="127"/>
      <c r="C75" s="310"/>
      <c r="D75" s="128"/>
      <c r="E75" s="129"/>
      <c r="F75" s="144">
        <f t="shared" si="1"/>
        <v>0.18474308830087424</v>
      </c>
      <c r="H75" s="154">
        <f>IFERROR(IF('Model Design Sheet'!$C$8="Binary",IF(B75=Codification!A$7,1,0),IF('Model Design Sheet'!$C$8="Continuous",B75,INDEX(Codification!A$12:A$14,MATCH(Calculator!B75,Codification!A$7:A$9,0),1)))*Regression!B$12,"")</f>
        <v>0</v>
      </c>
      <c r="I75" s="32">
        <f>IFERROR(IF('Model Design Sheet'!$D$8="Binary",IF(C75=Codification!B$7,1,0),IF('Model Design Sheet'!$D$8="Continuous",C75,INDEX(Codification!B$12:B$14,MATCH(Calculator!C75,Codification!B$7:B$9,0),1)))*Regression!C$12,"")</f>
        <v>0</v>
      </c>
      <c r="J75" s="32">
        <f>IFERROR(IF('Model Design Sheet'!$E$8="Binary",IF(D75=Codification!C$7,1,0),IF('Model Design Sheet'!$E$8="Continuous",D75,INDEX(Codification!C$12:C$14,MATCH(Calculator!D75,Codification!C$7:C$9,0),1)))*Regression!D$12,"")</f>
        <v>0</v>
      </c>
      <c r="K75" s="32" t="str">
        <f>IFERROR(IF('Model Design Sheet'!$F$8="Binary",IF(E75=Codification!D$7,1,0),IF('Model Design Sheet'!$F$8="Continuous",E75,INDEX(Codification!D$12:D$14,MATCH(Calculator!E75,Codification!D$7:D$9,0),1)))*Regression!E$12,"")</f>
        <v/>
      </c>
      <c r="L75" s="155">
        <f>Regression!$Q$9</f>
        <v>0.18474308830087424</v>
      </c>
    </row>
    <row r="76" spans="1:12" x14ac:dyDescent="0.3">
      <c r="A76" s="123">
        <v>72</v>
      </c>
      <c r="B76" s="124"/>
      <c r="C76" s="309"/>
      <c r="D76" s="125"/>
      <c r="E76" s="126"/>
      <c r="F76" s="144">
        <f t="shared" si="1"/>
        <v>0.18474308830087424</v>
      </c>
      <c r="H76" s="154">
        <f>IFERROR(IF('Model Design Sheet'!$C$8="Binary",IF(B76=Codification!A$7,1,0),IF('Model Design Sheet'!$C$8="Continuous",B76,INDEX(Codification!A$12:A$14,MATCH(Calculator!B76,Codification!A$7:A$9,0),1)))*Regression!B$12,"")</f>
        <v>0</v>
      </c>
      <c r="I76" s="32">
        <f>IFERROR(IF('Model Design Sheet'!$D$8="Binary",IF(C76=Codification!B$7,1,0),IF('Model Design Sheet'!$D$8="Continuous",C76,INDEX(Codification!B$12:B$14,MATCH(Calculator!C76,Codification!B$7:B$9,0),1)))*Regression!C$12,"")</f>
        <v>0</v>
      </c>
      <c r="J76" s="32">
        <f>IFERROR(IF('Model Design Sheet'!$E$8="Binary",IF(D76=Codification!C$7,1,0),IF('Model Design Sheet'!$E$8="Continuous",D76,INDEX(Codification!C$12:C$14,MATCH(Calculator!D76,Codification!C$7:C$9,0),1)))*Regression!D$12,"")</f>
        <v>0</v>
      </c>
      <c r="K76" s="32" t="str">
        <f>IFERROR(IF('Model Design Sheet'!$F$8="Binary",IF(E76=Codification!D$7,1,0),IF('Model Design Sheet'!$F$8="Continuous",E76,INDEX(Codification!D$12:D$14,MATCH(Calculator!E76,Codification!D$7:D$9,0),1)))*Regression!E$12,"")</f>
        <v/>
      </c>
      <c r="L76" s="155">
        <f>Regression!$Q$9</f>
        <v>0.18474308830087424</v>
      </c>
    </row>
    <row r="77" spans="1:12" x14ac:dyDescent="0.3">
      <c r="A77" s="341">
        <v>73</v>
      </c>
      <c r="B77" s="127"/>
      <c r="C77" s="310"/>
      <c r="D77" s="128"/>
      <c r="E77" s="129"/>
      <c r="F77" s="144">
        <f t="shared" si="1"/>
        <v>0.18474308830087424</v>
      </c>
      <c r="H77" s="154">
        <f>IFERROR(IF('Model Design Sheet'!$C$8="Binary",IF(B77=Codification!A$7,1,0),IF('Model Design Sheet'!$C$8="Continuous",B77,INDEX(Codification!A$12:A$14,MATCH(Calculator!B77,Codification!A$7:A$9,0),1)))*Regression!B$12,"")</f>
        <v>0</v>
      </c>
      <c r="I77" s="32">
        <f>IFERROR(IF('Model Design Sheet'!$D$8="Binary",IF(C77=Codification!B$7,1,0),IF('Model Design Sheet'!$D$8="Continuous",C77,INDEX(Codification!B$12:B$14,MATCH(Calculator!C77,Codification!B$7:B$9,0),1)))*Regression!C$12,"")</f>
        <v>0</v>
      </c>
      <c r="J77" s="32">
        <f>IFERROR(IF('Model Design Sheet'!$E$8="Binary",IF(D77=Codification!C$7,1,0),IF('Model Design Sheet'!$E$8="Continuous",D77,INDEX(Codification!C$12:C$14,MATCH(Calculator!D77,Codification!C$7:C$9,0),1)))*Regression!D$12,"")</f>
        <v>0</v>
      </c>
      <c r="K77" s="32" t="str">
        <f>IFERROR(IF('Model Design Sheet'!$F$8="Binary",IF(E77=Codification!D$7,1,0),IF('Model Design Sheet'!$F$8="Continuous",E77,INDEX(Codification!D$12:D$14,MATCH(Calculator!E77,Codification!D$7:D$9,0),1)))*Regression!E$12,"")</f>
        <v/>
      </c>
      <c r="L77" s="155">
        <f>Regression!$Q$9</f>
        <v>0.18474308830087424</v>
      </c>
    </row>
    <row r="78" spans="1:12" x14ac:dyDescent="0.3">
      <c r="A78" s="123">
        <v>74</v>
      </c>
      <c r="B78" s="124"/>
      <c r="C78" s="309"/>
      <c r="D78" s="125"/>
      <c r="E78" s="126"/>
      <c r="F78" s="144">
        <f t="shared" si="1"/>
        <v>0.18474308830087424</v>
      </c>
      <c r="H78" s="154">
        <f>IFERROR(IF('Model Design Sheet'!$C$8="Binary",IF(B78=Codification!A$7,1,0),IF('Model Design Sheet'!$C$8="Continuous",B78,INDEX(Codification!A$12:A$14,MATCH(Calculator!B78,Codification!A$7:A$9,0),1)))*Regression!B$12,"")</f>
        <v>0</v>
      </c>
      <c r="I78" s="32">
        <f>IFERROR(IF('Model Design Sheet'!$D$8="Binary",IF(C78=Codification!B$7,1,0),IF('Model Design Sheet'!$D$8="Continuous",C78,INDEX(Codification!B$12:B$14,MATCH(Calculator!C78,Codification!B$7:B$9,0),1)))*Regression!C$12,"")</f>
        <v>0</v>
      </c>
      <c r="J78" s="32">
        <f>IFERROR(IF('Model Design Sheet'!$E$8="Binary",IF(D78=Codification!C$7,1,0),IF('Model Design Sheet'!$E$8="Continuous",D78,INDEX(Codification!C$12:C$14,MATCH(Calculator!D78,Codification!C$7:C$9,0),1)))*Regression!D$12,"")</f>
        <v>0</v>
      </c>
      <c r="K78" s="32" t="str">
        <f>IFERROR(IF('Model Design Sheet'!$F$8="Binary",IF(E78=Codification!D$7,1,0),IF('Model Design Sheet'!$F$8="Continuous",E78,INDEX(Codification!D$12:D$14,MATCH(Calculator!E78,Codification!D$7:D$9,0),1)))*Regression!E$12,"")</f>
        <v/>
      </c>
      <c r="L78" s="155">
        <f>Regression!$Q$9</f>
        <v>0.18474308830087424</v>
      </c>
    </row>
    <row r="79" spans="1:12" x14ac:dyDescent="0.3">
      <c r="A79" s="341">
        <v>75</v>
      </c>
      <c r="B79" s="127"/>
      <c r="C79" s="310"/>
      <c r="D79" s="128"/>
      <c r="E79" s="129"/>
      <c r="F79" s="144">
        <f t="shared" si="1"/>
        <v>0.18474308830087424</v>
      </c>
      <c r="H79" s="154">
        <f>IFERROR(IF('Model Design Sheet'!$C$8="Binary",IF(B79=Codification!A$7,1,0),IF('Model Design Sheet'!$C$8="Continuous",B79,INDEX(Codification!A$12:A$14,MATCH(Calculator!B79,Codification!A$7:A$9,0),1)))*Regression!B$12,"")</f>
        <v>0</v>
      </c>
      <c r="I79" s="32">
        <f>IFERROR(IF('Model Design Sheet'!$D$8="Binary",IF(C79=Codification!B$7,1,0),IF('Model Design Sheet'!$D$8="Continuous",C79,INDEX(Codification!B$12:B$14,MATCH(Calculator!C79,Codification!B$7:B$9,0),1)))*Regression!C$12,"")</f>
        <v>0</v>
      </c>
      <c r="J79" s="32">
        <f>IFERROR(IF('Model Design Sheet'!$E$8="Binary",IF(D79=Codification!C$7,1,0),IF('Model Design Sheet'!$E$8="Continuous",D79,INDEX(Codification!C$12:C$14,MATCH(Calculator!D79,Codification!C$7:C$9,0),1)))*Regression!D$12,"")</f>
        <v>0</v>
      </c>
      <c r="K79" s="32" t="str">
        <f>IFERROR(IF('Model Design Sheet'!$F$8="Binary",IF(E79=Codification!D$7,1,0),IF('Model Design Sheet'!$F$8="Continuous",E79,INDEX(Codification!D$12:D$14,MATCH(Calculator!E79,Codification!D$7:D$9,0),1)))*Regression!E$12,"")</f>
        <v/>
      </c>
      <c r="L79" s="155">
        <f>Regression!$Q$9</f>
        <v>0.18474308830087424</v>
      </c>
    </row>
    <row r="80" spans="1:12" x14ac:dyDescent="0.3">
      <c r="A80" s="123">
        <v>76</v>
      </c>
      <c r="B80" s="124"/>
      <c r="C80" s="309"/>
      <c r="D80" s="125"/>
      <c r="E80" s="126"/>
      <c r="F80" s="144">
        <f t="shared" si="1"/>
        <v>0.18474308830087424</v>
      </c>
      <c r="H80" s="154">
        <f>IFERROR(IF('Model Design Sheet'!$C$8="Binary",IF(B80=Codification!A$7,1,0),IF('Model Design Sheet'!$C$8="Continuous",B80,INDEX(Codification!A$12:A$14,MATCH(Calculator!B80,Codification!A$7:A$9,0),1)))*Regression!B$12,"")</f>
        <v>0</v>
      </c>
      <c r="I80" s="32">
        <f>IFERROR(IF('Model Design Sheet'!$D$8="Binary",IF(C80=Codification!B$7,1,0),IF('Model Design Sheet'!$D$8="Continuous",C80,INDEX(Codification!B$12:B$14,MATCH(Calculator!C80,Codification!B$7:B$9,0),1)))*Regression!C$12,"")</f>
        <v>0</v>
      </c>
      <c r="J80" s="32">
        <f>IFERROR(IF('Model Design Sheet'!$E$8="Binary",IF(D80=Codification!C$7,1,0),IF('Model Design Sheet'!$E$8="Continuous",D80,INDEX(Codification!C$12:C$14,MATCH(Calculator!D80,Codification!C$7:C$9,0),1)))*Regression!D$12,"")</f>
        <v>0</v>
      </c>
      <c r="K80" s="32" t="str">
        <f>IFERROR(IF('Model Design Sheet'!$F$8="Binary",IF(E80=Codification!D$7,1,0),IF('Model Design Sheet'!$F$8="Continuous",E80,INDEX(Codification!D$12:D$14,MATCH(Calculator!E80,Codification!D$7:D$9,0),1)))*Regression!E$12,"")</f>
        <v/>
      </c>
      <c r="L80" s="155">
        <f>Regression!$Q$9</f>
        <v>0.18474308830087424</v>
      </c>
    </row>
    <row r="81" spans="1:12" x14ac:dyDescent="0.3">
      <c r="A81" s="341">
        <v>77</v>
      </c>
      <c r="B81" s="127"/>
      <c r="C81" s="310"/>
      <c r="D81" s="128"/>
      <c r="E81" s="129"/>
      <c r="F81" s="144">
        <f t="shared" si="1"/>
        <v>0.18474308830087424</v>
      </c>
      <c r="H81" s="154">
        <f>IFERROR(IF('Model Design Sheet'!$C$8="Binary",IF(B81=Codification!A$7,1,0),IF('Model Design Sheet'!$C$8="Continuous",B81,INDEX(Codification!A$12:A$14,MATCH(Calculator!B81,Codification!A$7:A$9,0),1)))*Regression!B$12,"")</f>
        <v>0</v>
      </c>
      <c r="I81" s="32">
        <f>IFERROR(IF('Model Design Sheet'!$D$8="Binary",IF(C81=Codification!B$7,1,0),IF('Model Design Sheet'!$D$8="Continuous",C81,INDEX(Codification!B$12:B$14,MATCH(Calculator!C81,Codification!B$7:B$9,0),1)))*Regression!C$12,"")</f>
        <v>0</v>
      </c>
      <c r="J81" s="32">
        <f>IFERROR(IF('Model Design Sheet'!$E$8="Binary",IF(D81=Codification!C$7,1,0),IF('Model Design Sheet'!$E$8="Continuous",D81,INDEX(Codification!C$12:C$14,MATCH(Calculator!D81,Codification!C$7:C$9,0),1)))*Regression!D$12,"")</f>
        <v>0</v>
      </c>
      <c r="K81" s="32" t="str">
        <f>IFERROR(IF('Model Design Sheet'!$F$8="Binary",IF(E81=Codification!D$7,1,0),IF('Model Design Sheet'!$F$8="Continuous",E81,INDEX(Codification!D$12:D$14,MATCH(Calculator!E81,Codification!D$7:D$9,0),1)))*Regression!E$12,"")</f>
        <v/>
      </c>
      <c r="L81" s="155">
        <f>Regression!$Q$9</f>
        <v>0.18474308830087424</v>
      </c>
    </row>
    <row r="82" spans="1:12" x14ac:dyDescent="0.3">
      <c r="A82" s="123">
        <v>78</v>
      </c>
      <c r="B82" s="124"/>
      <c r="C82" s="309"/>
      <c r="D82" s="125"/>
      <c r="E82" s="126"/>
      <c r="F82" s="144">
        <f t="shared" si="1"/>
        <v>0.18474308830087424</v>
      </c>
      <c r="H82" s="154">
        <f>IFERROR(IF('Model Design Sheet'!$C$8="Binary",IF(B82=Codification!A$7,1,0),IF('Model Design Sheet'!$C$8="Continuous",B82,INDEX(Codification!A$12:A$14,MATCH(Calculator!B82,Codification!A$7:A$9,0),1)))*Regression!B$12,"")</f>
        <v>0</v>
      </c>
      <c r="I82" s="32">
        <f>IFERROR(IF('Model Design Sheet'!$D$8="Binary",IF(C82=Codification!B$7,1,0),IF('Model Design Sheet'!$D$8="Continuous",C82,INDEX(Codification!B$12:B$14,MATCH(Calculator!C82,Codification!B$7:B$9,0),1)))*Regression!C$12,"")</f>
        <v>0</v>
      </c>
      <c r="J82" s="32">
        <f>IFERROR(IF('Model Design Sheet'!$E$8="Binary",IF(D82=Codification!C$7,1,0),IF('Model Design Sheet'!$E$8="Continuous",D82,INDEX(Codification!C$12:C$14,MATCH(Calculator!D82,Codification!C$7:C$9,0),1)))*Regression!D$12,"")</f>
        <v>0</v>
      </c>
      <c r="K82" s="32" t="str">
        <f>IFERROR(IF('Model Design Sheet'!$F$8="Binary",IF(E82=Codification!D$7,1,0),IF('Model Design Sheet'!$F$8="Continuous",E82,INDEX(Codification!D$12:D$14,MATCH(Calculator!E82,Codification!D$7:D$9,0),1)))*Regression!E$12,"")</f>
        <v/>
      </c>
      <c r="L82" s="155">
        <f>Regression!$Q$9</f>
        <v>0.18474308830087424</v>
      </c>
    </row>
    <row r="83" spans="1:12" x14ac:dyDescent="0.3">
      <c r="A83" s="341">
        <v>79</v>
      </c>
      <c r="B83" s="127"/>
      <c r="C83" s="310"/>
      <c r="D83" s="128"/>
      <c r="E83" s="129"/>
      <c r="F83" s="144">
        <f t="shared" si="1"/>
        <v>0.18474308830087424</v>
      </c>
      <c r="H83" s="154">
        <f>IFERROR(IF('Model Design Sheet'!$C$8="Binary",IF(B83=Codification!A$7,1,0),IF('Model Design Sheet'!$C$8="Continuous",B83,INDEX(Codification!A$12:A$14,MATCH(Calculator!B83,Codification!A$7:A$9,0),1)))*Regression!B$12,"")</f>
        <v>0</v>
      </c>
      <c r="I83" s="32">
        <f>IFERROR(IF('Model Design Sheet'!$D$8="Binary",IF(C83=Codification!B$7,1,0),IF('Model Design Sheet'!$D$8="Continuous",C83,INDEX(Codification!B$12:B$14,MATCH(Calculator!C83,Codification!B$7:B$9,0),1)))*Regression!C$12,"")</f>
        <v>0</v>
      </c>
      <c r="J83" s="32">
        <f>IFERROR(IF('Model Design Sheet'!$E$8="Binary",IF(D83=Codification!C$7,1,0),IF('Model Design Sheet'!$E$8="Continuous",D83,INDEX(Codification!C$12:C$14,MATCH(Calculator!D83,Codification!C$7:C$9,0),1)))*Regression!D$12,"")</f>
        <v>0</v>
      </c>
      <c r="K83" s="32" t="str">
        <f>IFERROR(IF('Model Design Sheet'!$F$8="Binary",IF(E83=Codification!D$7,1,0),IF('Model Design Sheet'!$F$8="Continuous",E83,INDEX(Codification!D$12:D$14,MATCH(Calculator!E83,Codification!D$7:D$9,0),1)))*Regression!E$12,"")</f>
        <v/>
      </c>
      <c r="L83" s="155">
        <f>Regression!$Q$9</f>
        <v>0.18474308830087424</v>
      </c>
    </row>
    <row r="84" spans="1:12" x14ac:dyDescent="0.3">
      <c r="A84" s="123">
        <v>80</v>
      </c>
      <c r="B84" s="124"/>
      <c r="C84" s="309"/>
      <c r="D84" s="125"/>
      <c r="E84" s="126"/>
      <c r="F84" s="144">
        <f t="shared" si="1"/>
        <v>0.18474308830087424</v>
      </c>
      <c r="H84" s="154">
        <f>IFERROR(IF('Model Design Sheet'!$C$8="Binary",IF(B84=Codification!A$7,1,0),IF('Model Design Sheet'!$C$8="Continuous",B84,INDEX(Codification!A$12:A$14,MATCH(Calculator!B84,Codification!A$7:A$9,0),1)))*Regression!B$12,"")</f>
        <v>0</v>
      </c>
      <c r="I84" s="32">
        <f>IFERROR(IF('Model Design Sheet'!$D$8="Binary",IF(C84=Codification!B$7,1,0),IF('Model Design Sheet'!$D$8="Continuous",C84,INDEX(Codification!B$12:B$14,MATCH(Calculator!C84,Codification!B$7:B$9,0),1)))*Regression!C$12,"")</f>
        <v>0</v>
      </c>
      <c r="J84" s="32">
        <f>IFERROR(IF('Model Design Sheet'!$E$8="Binary",IF(D84=Codification!C$7,1,0),IF('Model Design Sheet'!$E$8="Continuous",D84,INDEX(Codification!C$12:C$14,MATCH(Calculator!D84,Codification!C$7:C$9,0),1)))*Regression!D$12,"")</f>
        <v>0</v>
      </c>
      <c r="K84" s="32" t="str">
        <f>IFERROR(IF('Model Design Sheet'!$F$8="Binary",IF(E84=Codification!D$7,1,0),IF('Model Design Sheet'!$F$8="Continuous",E84,INDEX(Codification!D$12:D$14,MATCH(Calculator!E84,Codification!D$7:D$9,0),1)))*Regression!E$12,"")</f>
        <v/>
      </c>
      <c r="L84" s="155">
        <f>Regression!$Q$9</f>
        <v>0.18474308830087424</v>
      </c>
    </row>
    <row r="85" spans="1:12" ht="23.4" customHeight="1" x14ac:dyDescent="0.3">
      <c r="A85" s="341">
        <v>81</v>
      </c>
      <c r="B85" s="127"/>
      <c r="C85" s="310"/>
      <c r="D85" s="128"/>
      <c r="E85" s="129"/>
      <c r="F85" s="144">
        <f t="shared" si="1"/>
        <v>0.18474308830087424</v>
      </c>
      <c r="H85" s="154">
        <f>IFERROR(IF('Model Design Sheet'!$C$8="Binary",IF(B85=Codification!A$7,1,0),IF('Model Design Sheet'!$C$8="Continuous",B85,INDEX(Codification!A$12:A$14,MATCH(Calculator!B85,Codification!A$7:A$9,0),1)))*Regression!B$12,"")</f>
        <v>0</v>
      </c>
      <c r="I85" s="32">
        <f>IFERROR(IF('Model Design Sheet'!$D$8="Binary",IF(C85=Codification!B$7,1,0),IF('Model Design Sheet'!$D$8="Continuous",C85,INDEX(Codification!B$12:B$14,MATCH(Calculator!C85,Codification!B$7:B$9,0),1)))*Regression!C$12,"")</f>
        <v>0</v>
      </c>
      <c r="J85" s="32">
        <f>IFERROR(IF('Model Design Sheet'!$E$8="Binary",IF(D85=Codification!C$7,1,0),IF('Model Design Sheet'!$E$8="Continuous",D85,INDEX(Codification!C$12:C$14,MATCH(Calculator!D85,Codification!C$7:C$9,0),1)))*Regression!D$12,"")</f>
        <v>0</v>
      </c>
      <c r="K85" s="32" t="str">
        <f>IFERROR(IF('Model Design Sheet'!$F$8="Binary",IF(E85=Codification!D$7,1,0),IF('Model Design Sheet'!$F$8="Continuous",E85,INDEX(Codification!D$12:D$14,MATCH(Calculator!E85,Codification!D$7:D$9,0),1)))*Regression!E$12,"")</f>
        <v/>
      </c>
      <c r="L85" s="155">
        <f>Regression!$Q$9</f>
        <v>0.18474308830087424</v>
      </c>
    </row>
    <row r="86" spans="1:12" x14ac:dyDescent="0.3">
      <c r="A86" s="123">
        <v>82</v>
      </c>
      <c r="B86" s="124"/>
      <c r="C86" s="309"/>
      <c r="D86" s="125"/>
      <c r="E86" s="126"/>
      <c r="F86" s="144">
        <f t="shared" si="1"/>
        <v>0.18474308830087424</v>
      </c>
      <c r="H86" s="154">
        <f>IFERROR(IF('Model Design Sheet'!$C$8="Binary",IF(B86=Codification!A$7,1,0),IF('Model Design Sheet'!$C$8="Continuous",B86,INDEX(Codification!A$12:A$14,MATCH(Calculator!B86,Codification!A$7:A$9,0),1)))*Regression!B$12,"")</f>
        <v>0</v>
      </c>
      <c r="I86" s="32">
        <f>IFERROR(IF('Model Design Sheet'!$D$8="Binary",IF(C86=Codification!B$7,1,0),IF('Model Design Sheet'!$D$8="Continuous",C86,INDEX(Codification!B$12:B$14,MATCH(Calculator!C86,Codification!B$7:B$9,0),1)))*Regression!C$12,"")</f>
        <v>0</v>
      </c>
      <c r="J86" s="32">
        <f>IFERROR(IF('Model Design Sheet'!$E$8="Binary",IF(D86=Codification!C$7,1,0),IF('Model Design Sheet'!$E$8="Continuous",D86,INDEX(Codification!C$12:C$14,MATCH(Calculator!D86,Codification!C$7:C$9,0),1)))*Regression!D$12,"")</f>
        <v>0</v>
      </c>
      <c r="K86" s="32" t="str">
        <f>IFERROR(IF('Model Design Sheet'!$F$8="Binary",IF(E86=Codification!D$7,1,0),IF('Model Design Sheet'!$F$8="Continuous",E86,INDEX(Codification!D$12:D$14,MATCH(Calculator!E86,Codification!D$7:D$9,0),1)))*Regression!E$12,"")</f>
        <v/>
      </c>
      <c r="L86" s="155">
        <f>Regression!$Q$9</f>
        <v>0.18474308830087424</v>
      </c>
    </row>
    <row r="87" spans="1:12" x14ac:dyDescent="0.3">
      <c r="A87" s="341">
        <v>83</v>
      </c>
      <c r="B87" s="127"/>
      <c r="C87" s="310"/>
      <c r="D87" s="128"/>
      <c r="E87" s="129"/>
      <c r="F87" s="144">
        <f t="shared" si="1"/>
        <v>0.18474308830087424</v>
      </c>
      <c r="H87" s="154">
        <f>IFERROR(IF('Model Design Sheet'!$C$8="Binary",IF(B87=Codification!A$7,1,0),IF('Model Design Sheet'!$C$8="Continuous",B87,INDEX(Codification!A$12:A$14,MATCH(Calculator!B87,Codification!A$7:A$9,0),1)))*Regression!B$12,"")</f>
        <v>0</v>
      </c>
      <c r="I87" s="32">
        <f>IFERROR(IF('Model Design Sheet'!$D$8="Binary",IF(C87=Codification!B$7,1,0),IF('Model Design Sheet'!$D$8="Continuous",C87,INDEX(Codification!B$12:B$14,MATCH(Calculator!C87,Codification!B$7:B$9,0),1)))*Regression!C$12,"")</f>
        <v>0</v>
      </c>
      <c r="J87" s="32">
        <f>IFERROR(IF('Model Design Sheet'!$E$8="Binary",IF(D87=Codification!C$7,1,0),IF('Model Design Sheet'!$E$8="Continuous",D87,INDEX(Codification!C$12:C$14,MATCH(Calculator!D87,Codification!C$7:C$9,0),1)))*Regression!D$12,"")</f>
        <v>0</v>
      </c>
      <c r="K87" s="32" t="str">
        <f>IFERROR(IF('Model Design Sheet'!$F$8="Binary",IF(E87=Codification!D$7,1,0),IF('Model Design Sheet'!$F$8="Continuous",E87,INDEX(Codification!D$12:D$14,MATCH(Calculator!E87,Codification!D$7:D$9,0),1)))*Regression!E$12,"")</f>
        <v/>
      </c>
      <c r="L87" s="155">
        <f>Regression!$Q$9</f>
        <v>0.18474308830087424</v>
      </c>
    </row>
    <row r="88" spans="1:12" x14ac:dyDescent="0.3">
      <c r="A88" s="123">
        <v>84</v>
      </c>
      <c r="B88" s="124"/>
      <c r="C88" s="309"/>
      <c r="D88" s="125"/>
      <c r="E88" s="126"/>
      <c r="F88" s="144">
        <f t="shared" si="1"/>
        <v>0.18474308830087424</v>
      </c>
      <c r="H88" s="154">
        <f>IFERROR(IF('Model Design Sheet'!$C$8="Binary",IF(B88=Codification!A$7,1,0),IF('Model Design Sheet'!$C$8="Continuous",B88,INDEX(Codification!A$12:A$14,MATCH(Calculator!B88,Codification!A$7:A$9,0),1)))*Regression!B$12,"")</f>
        <v>0</v>
      </c>
      <c r="I88" s="32">
        <f>IFERROR(IF('Model Design Sheet'!$D$8="Binary",IF(C88=Codification!B$7,1,0),IF('Model Design Sheet'!$D$8="Continuous",C88,INDEX(Codification!B$12:B$14,MATCH(Calculator!C88,Codification!B$7:B$9,0),1)))*Regression!C$12,"")</f>
        <v>0</v>
      </c>
      <c r="J88" s="32">
        <f>IFERROR(IF('Model Design Sheet'!$E$8="Binary",IF(D88=Codification!C$7,1,0),IF('Model Design Sheet'!$E$8="Continuous",D88,INDEX(Codification!C$12:C$14,MATCH(Calculator!D88,Codification!C$7:C$9,0),1)))*Regression!D$12,"")</f>
        <v>0</v>
      </c>
      <c r="K88" s="32" t="str">
        <f>IFERROR(IF('Model Design Sheet'!$F$8="Binary",IF(E88=Codification!D$7,1,0),IF('Model Design Sheet'!$F$8="Continuous",E88,INDEX(Codification!D$12:D$14,MATCH(Calculator!E88,Codification!D$7:D$9,0),1)))*Regression!E$12,"")</f>
        <v/>
      </c>
      <c r="L88" s="155">
        <f>Regression!$Q$9</f>
        <v>0.18474308830087424</v>
      </c>
    </row>
    <row r="89" spans="1:12" x14ac:dyDescent="0.3">
      <c r="A89" s="341">
        <v>85</v>
      </c>
      <c r="B89" s="127"/>
      <c r="C89" s="310"/>
      <c r="D89" s="128"/>
      <c r="E89" s="129"/>
      <c r="F89" s="144">
        <f t="shared" si="1"/>
        <v>0.18474308830087424</v>
      </c>
      <c r="H89" s="154">
        <f>IFERROR(IF('Model Design Sheet'!$C$8="Binary",IF(B89=Codification!A$7,1,0),IF('Model Design Sheet'!$C$8="Continuous",B89,INDEX(Codification!A$12:A$14,MATCH(Calculator!B89,Codification!A$7:A$9,0),1)))*Regression!B$12,"")</f>
        <v>0</v>
      </c>
      <c r="I89" s="32">
        <f>IFERROR(IF('Model Design Sheet'!$D$8="Binary",IF(C89=Codification!B$7,1,0),IF('Model Design Sheet'!$D$8="Continuous",C89,INDEX(Codification!B$12:B$14,MATCH(Calculator!C89,Codification!B$7:B$9,0),1)))*Regression!C$12,"")</f>
        <v>0</v>
      </c>
      <c r="J89" s="32">
        <f>IFERROR(IF('Model Design Sheet'!$E$8="Binary",IF(D89=Codification!C$7,1,0),IF('Model Design Sheet'!$E$8="Continuous",D89,INDEX(Codification!C$12:C$14,MATCH(Calculator!D89,Codification!C$7:C$9,0),1)))*Regression!D$12,"")</f>
        <v>0</v>
      </c>
      <c r="K89" s="32" t="str">
        <f>IFERROR(IF('Model Design Sheet'!$F$8="Binary",IF(E89=Codification!D$7,1,0),IF('Model Design Sheet'!$F$8="Continuous",E89,INDEX(Codification!D$12:D$14,MATCH(Calculator!E89,Codification!D$7:D$9,0),1)))*Regression!E$12,"")</f>
        <v/>
      </c>
      <c r="L89" s="155">
        <f>Regression!$Q$9</f>
        <v>0.18474308830087424</v>
      </c>
    </row>
    <row r="90" spans="1:12" ht="24.6" customHeight="1" x14ac:dyDescent="0.3">
      <c r="A90" s="123">
        <v>86</v>
      </c>
      <c r="B90" s="124"/>
      <c r="C90" s="309"/>
      <c r="D90" s="125"/>
      <c r="E90" s="126"/>
      <c r="F90" s="144">
        <f t="shared" si="1"/>
        <v>0.18474308830087424</v>
      </c>
      <c r="H90" s="154">
        <f>IFERROR(IF('Model Design Sheet'!$C$8="Binary",IF(B90=Codification!A$7,1,0),IF('Model Design Sheet'!$C$8="Continuous",B90,INDEX(Codification!A$12:A$14,MATCH(Calculator!B90,Codification!A$7:A$9,0),1)))*Regression!B$12,"")</f>
        <v>0</v>
      </c>
      <c r="I90" s="32">
        <f>IFERROR(IF('Model Design Sheet'!$D$8="Binary",IF(C90=Codification!B$7,1,0),IF('Model Design Sheet'!$D$8="Continuous",C90,INDEX(Codification!B$12:B$14,MATCH(Calculator!C90,Codification!B$7:B$9,0),1)))*Regression!C$12,"")</f>
        <v>0</v>
      </c>
      <c r="J90" s="32">
        <f>IFERROR(IF('Model Design Sheet'!$E$8="Binary",IF(D90=Codification!C$7,1,0),IF('Model Design Sheet'!$E$8="Continuous",D90,INDEX(Codification!C$12:C$14,MATCH(Calculator!D90,Codification!C$7:C$9,0),1)))*Regression!D$12,"")</f>
        <v>0</v>
      </c>
      <c r="K90" s="32" t="str">
        <f>IFERROR(IF('Model Design Sheet'!$F$8="Binary",IF(E90=Codification!D$7,1,0),IF('Model Design Sheet'!$F$8="Continuous",E90,INDEX(Codification!D$12:D$14,MATCH(Calculator!E90,Codification!D$7:D$9,0),1)))*Regression!E$12,"")</f>
        <v/>
      </c>
      <c r="L90" s="155">
        <f>Regression!$Q$9</f>
        <v>0.18474308830087424</v>
      </c>
    </row>
    <row r="91" spans="1:12" x14ac:dyDescent="0.3">
      <c r="A91" s="341">
        <v>87</v>
      </c>
      <c r="B91" s="127"/>
      <c r="C91" s="310"/>
      <c r="D91" s="128"/>
      <c r="E91" s="129"/>
      <c r="F91" s="144">
        <f t="shared" si="1"/>
        <v>0.18474308830087424</v>
      </c>
      <c r="H91" s="154">
        <f>IFERROR(IF('Model Design Sheet'!$C$8="Binary",IF(B91=Codification!A$7,1,0),IF('Model Design Sheet'!$C$8="Continuous",B91,INDEX(Codification!A$12:A$14,MATCH(Calculator!B91,Codification!A$7:A$9,0),1)))*Regression!B$12,"")</f>
        <v>0</v>
      </c>
      <c r="I91" s="32">
        <f>IFERROR(IF('Model Design Sheet'!$D$8="Binary",IF(C91=Codification!B$7,1,0),IF('Model Design Sheet'!$D$8="Continuous",C91,INDEX(Codification!B$12:B$14,MATCH(Calculator!C91,Codification!B$7:B$9,0),1)))*Regression!C$12,"")</f>
        <v>0</v>
      </c>
      <c r="J91" s="32">
        <f>IFERROR(IF('Model Design Sheet'!$E$8="Binary",IF(D91=Codification!C$7,1,0),IF('Model Design Sheet'!$E$8="Continuous",D91,INDEX(Codification!C$12:C$14,MATCH(Calculator!D91,Codification!C$7:C$9,0),1)))*Regression!D$12,"")</f>
        <v>0</v>
      </c>
      <c r="K91" s="32" t="str">
        <f>IFERROR(IF('Model Design Sheet'!$F$8="Binary",IF(E91=Codification!D$7,1,0),IF('Model Design Sheet'!$F$8="Continuous",E91,INDEX(Codification!D$12:D$14,MATCH(Calculator!E91,Codification!D$7:D$9,0),1)))*Regression!E$12,"")</f>
        <v/>
      </c>
      <c r="L91" s="155">
        <f>Regression!$Q$9</f>
        <v>0.18474308830087424</v>
      </c>
    </row>
    <row r="92" spans="1:12" x14ac:dyDescent="0.3">
      <c r="A92" s="123">
        <v>88</v>
      </c>
      <c r="B92" s="124"/>
      <c r="C92" s="309"/>
      <c r="D92" s="125"/>
      <c r="E92" s="126"/>
      <c r="F92" s="144">
        <f t="shared" si="1"/>
        <v>0.18474308830087424</v>
      </c>
      <c r="H92" s="154">
        <f>IFERROR(IF('Model Design Sheet'!$C$8="Binary",IF(B92=Codification!A$7,1,0),IF('Model Design Sheet'!$C$8="Continuous",B92,INDEX(Codification!A$12:A$14,MATCH(Calculator!B92,Codification!A$7:A$9,0),1)))*Regression!B$12,"")</f>
        <v>0</v>
      </c>
      <c r="I92" s="32">
        <f>IFERROR(IF('Model Design Sheet'!$D$8="Binary",IF(C92=Codification!B$7,1,0),IF('Model Design Sheet'!$D$8="Continuous",C92,INDEX(Codification!B$12:B$14,MATCH(Calculator!C92,Codification!B$7:B$9,0),1)))*Regression!C$12,"")</f>
        <v>0</v>
      </c>
      <c r="J92" s="32">
        <f>IFERROR(IF('Model Design Sheet'!$E$8="Binary",IF(D92=Codification!C$7,1,0),IF('Model Design Sheet'!$E$8="Continuous",D92,INDEX(Codification!C$12:C$14,MATCH(Calculator!D92,Codification!C$7:C$9,0),1)))*Regression!D$12,"")</f>
        <v>0</v>
      </c>
      <c r="K92" s="32" t="str">
        <f>IFERROR(IF('Model Design Sheet'!$F$8="Binary",IF(E92=Codification!D$7,1,0),IF('Model Design Sheet'!$F$8="Continuous",E92,INDEX(Codification!D$12:D$14,MATCH(Calculator!E92,Codification!D$7:D$9,0),1)))*Regression!E$12,"")</f>
        <v/>
      </c>
      <c r="L92" s="155">
        <f>Regression!$Q$9</f>
        <v>0.18474308830087424</v>
      </c>
    </row>
    <row r="93" spans="1:12" ht="23.4" customHeight="1" x14ac:dyDescent="0.3">
      <c r="A93" s="341">
        <v>89</v>
      </c>
      <c r="B93" s="127"/>
      <c r="C93" s="310"/>
      <c r="D93" s="128"/>
      <c r="E93" s="129"/>
      <c r="F93" s="144">
        <f t="shared" si="1"/>
        <v>0.18474308830087424</v>
      </c>
      <c r="H93" s="154">
        <f>IFERROR(IF('Model Design Sheet'!$C$8="Binary",IF(B93=Codification!A$7,1,0),IF('Model Design Sheet'!$C$8="Continuous",B93,INDEX(Codification!A$12:A$14,MATCH(Calculator!B93,Codification!A$7:A$9,0),1)))*Regression!B$12,"")</f>
        <v>0</v>
      </c>
      <c r="I93" s="32">
        <f>IFERROR(IF('Model Design Sheet'!$D$8="Binary",IF(C93=Codification!B$7,1,0),IF('Model Design Sheet'!$D$8="Continuous",C93,INDEX(Codification!B$12:B$14,MATCH(Calculator!C93,Codification!B$7:B$9,0),1)))*Regression!C$12,"")</f>
        <v>0</v>
      </c>
      <c r="J93" s="32">
        <f>IFERROR(IF('Model Design Sheet'!$E$8="Binary",IF(D93=Codification!C$7,1,0),IF('Model Design Sheet'!$E$8="Continuous",D93,INDEX(Codification!C$12:C$14,MATCH(Calculator!D93,Codification!C$7:C$9,0),1)))*Regression!D$12,"")</f>
        <v>0</v>
      </c>
      <c r="K93" s="32" t="str">
        <f>IFERROR(IF('Model Design Sheet'!$F$8="Binary",IF(E93=Codification!D$7,1,0),IF('Model Design Sheet'!$F$8="Continuous",E93,INDEX(Codification!D$12:D$14,MATCH(Calculator!E93,Codification!D$7:D$9,0),1)))*Regression!E$12,"")</f>
        <v/>
      </c>
      <c r="L93" s="155">
        <f>Regression!$Q$9</f>
        <v>0.18474308830087424</v>
      </c>
    </row>
    <row r="94" spans="1:12" x14ac:dyDescent="0.3">
      <c r="A94" s="123">
        <v>90</v>
      </c>
      <c r="B94" s="124"/>
      <c r="C94" s="309"/>
      <c r="D94" s="125"/>
      <c r="E94" s="126"/>
      <c r="F94" s="144">
        <f t="shared" si="1"/>
        <v>0.18474308830087424</v>
      </c>
      <c r="H94" s="154">
        <f>IFERROR(IF('Model Design Sheet'!$C$8="Binary",IF(B94=Codification!A$7,1,0),IF('Model Design Sheet'!$C$8="Continuous",B94,INDEX(Codification!A$12:A$14,MATCH(Calculator!B94,Codification!A$7:A$9,0),1)))*Regression!B$12,"")</f>
        <v>0</v>
      </c>
      <c r="I94" s="32">
        <f>IFERROR(IF('Model Design Sheet'!$D$8="Binary",IF(C94=Codification!B$7,1,0),IF('Model Design Sheet'!$D$8="Continuous",C94,INDEX(Codification!B$12:B$14,MATCH(Calculator!C94,Codification!B$7:B$9,0),1)))*Regression!C$12,"")</f>
        <v>0</v>
      </c>
      <c r="J94" s="32">
        <f>IFERROR(IF('Model Design Sheet'!$E$8="Binary",IF(D94=Codification!C$7,1,0),IF('Model Design Sheet'!$E$8="Continuous",D94,INDEX(Codification!C$12:C$14,MATCH(Calculator!D94,Codification!C$7:C$9,0),1)))*Regression!D$12,"")</f>
        <v>0</v>
      </c>
      <c r="K94" s="32" t="str">
        <f>IFERROR(IF('Model Design Sheet'!$F$8="Binary",IF(E94=Codification!D$7,1,0),IF('Model Design Sheet'!$F$8="Continuous",E94,INDEX(Codification!D$12:D$14,MATCH(Calculator!E94,Codification!D$7:D$9,0),1)))*Regression!E$12,"")</f>
        <v/>
      </c>
      <c r="L94" s="155">
        <f>Regression!$Q$9</f>
        <v>0.18474308830087424</v>
      </c>
    </row>
    <row r="95" spans="1:12" x14ac:dyDescent="0.3">
      <c r="A95" s="341">
        <v>91</v>
      </c>
      <c r="B95" s="127"/>
      <c r="C95" s="310"/>
      <c r="D95" s="128"/>
      <c r="E95" s="129"/>
      <c r="F95" s="144">
        <f t="shared" si="1"/>
        <v>0.18474308830087424</v>
      </c>
      <c r="H95" s="154">
        <f>IFERROR(IF('Model Design Sheet'!$C$8="Binary",IF(B95=Codification!A$7,1,0),IF('Model Design Sheet'!$C$8="Continuous",B95,INDEX(Codification!A$12:A$14,MATCH(Calculator!B95,Codification!A$7:A$9,0),1)))*Regression!B$12,"")</f>
        <v>0</v>
      </c>
      <c r="I95" s="32">
        <f>IFERROR(IF('Model Design Sheet'!$D$8="Binary",IF(C95=Codification!B$7,1,0),IF('Model Design Sheet'!$D$8="Continuous",C95,INDEX(Codification!B$12:B$14,MATCH(Calculator!C95,Codification!B$7:B$9,0),1)))*Regression!C$12,"")</f>
        <v>0</v>
      </c>
      <c r="J95" s="32">
        <f>IFERROR(IF('Model Design Sheet'!$E$8="Binary",IF(D95=Codification!C$7,1,0),IF('Model Design Sheet'!$E$8="Continuous",D95,INDEX(Codification!C$12:C$14,MATCH(Calculator!D95,Codification!C$7:C$9,0),1)))*Regression!D$12,"")</f>
        <v>0</v>
      </c>
      <c r="K95" s="32" t="str">
        <f>IFERROR(IF('Model Design Sheet'!$F$8="Binary",IF(E95=Codification!D$7,1,0),IF('Model Design Sheet'!$F$8="Continuous",E95,INDEX(Codification!D$12:D$14,MATCH(Calculator!E95,Codification!D$7:D$9,0),1)))*Regression!E$12,"")</f>
        <v/>
      </c>
      <c r="L95" s="155">
        <f>Regression!$Q$9</f>
        <v>0.18474308830087424</v>
      </c>
    </row>
    <row r="96" spans="1:12" x14ac:dyDescent="0.3">
      <c r="A96" s="123">
        <v>92</v>
      </c>
      <c r="B96" s="124"/>
      <c r="C96" s="309"/>
      <c r="D96" s="125"/>
      <c r="E96" s="126"/>
      <c r="F96" s="144">
        <f t="shared" si="1"/>
        <v>0.18474308830087424</v>
      </c>
      <c r="H96" s="154">
        <f>IFERROR(IF('Model Design Sheet'!$C$8="Binary",IF(B96=Codification!A$7,1,0),IF('Model Design Sheet'!$C$8="Continuous",B96,INDEX(Codification!A$12:A$14,MATCH(Calculator!B96,Codification!A$7:A$9,0),1)))*Regression!B$12,"")</f>
        <v>0</v>
      </c>
      <c r="I96" s="32">
        <f>IFERROR(IF('Model Design Sheet'!$D$8="Binary",IF(C96=Codification!B$7,1,0),IF('Model Design Sheet'!$D$8="Continuous",C96,INDEX(Codification!B$12:B$14,MATCH(Calculator!C96,Codification!B$7:B$9,0),1)))*Regression!C$12,"")</f>
        <v>0</v>
      </c>
      <c r="J96" s="32">
        <f>IFERROR(IF('Model Design Sheet'!$E$8="Binary",IF(D96=Codification!C$7,1,0),IF('Model Design Sheet'!$E$8="Continuous",D96,INDEX(Codification!C$12:C$14,MATCH(Calculator!D96,Codification!C$7:C$9,0),1)))*Regression!D$12,"")</f>
        <v>0</v>
      </c>
      <c r="K96" s="32" t="str">
        <f>IFERROR(IF('Model Design Sheet'!$F$8="Binary",IF(E96=Codification!D$7,1,0),IF('Model Design Sheet'!$F$8="Continuous",E96,INDEX(Codification!D$12:D$14,MATCH(Calculator!E96,Codification!D$7:D$9,0),1)))*Regression!E$12,"")</f>
        <v/>
      </c>
      <c r="L96" s="155">
        <f>Regression!$Q$9</f>
        <v>0.18474308830087424</v>
      </c>
    </row>
    <row r="97" spans="1:12" x14ac:dyDescent="0.3">
      <c r="A97" s="341">
        <v>93</v>
      </c>
      <c r="B97" s="127"/>
      <c r="C97" s="310"/>
      <c r="D97" s="128"/>
      <c r="E97" s="129"/>
      <c r="F97" s="144">
        <f t="shared" si="1"/>
        <v>0.18474308830087424</v>
      </c>
      <c r="H97" s="154">
        <f>IFERROR(IF('Model Design Sheet'!$C$8="Binary",IF(B97=Codification!A$7,1,0),IF('Model Design Sheet'!$C$8="Continuous",B97,INDEX(Codification!A$12:A$14,MATCH(Calculator!B97,Codification!A$7:A$9,0),1)))*Regression!B$12,"")</f>
        <v>0</v>
      </c>
      <c r="I97" s="32">
        <f>IFERROR(IF('Model Design Sheet'!$D$8="Binary",IF(C97=Codification!B$7,1,0),IF('Model Design Sheet'!$D$8="Continuous",C97,INDEX(Codification!B$12:B$14,MATCH(Calculator!C97,Codification!B$7:B$9,0),1)))*Regression!C$12,"")</f>
        <v>0</v>
      </c>
      <c r="J97" s="32">
        <f>IFERROR(IF('Model Design Sheet'!$E$8="Binary",IF(D97=Codification!C$7,1,0),IF('Model Design Sheet'!$E$8="Continuous",D97,INDEX(Codification!C$12:C$14,MATCH(Calculator!D97,Codification!C$7:C$9,0),1)))*Regression!D$12,"")</f>
        <v>0</v>
      </c>
      <c r="K97" s="32" t="str">
        <f>IFERROR(IF('Model Design Sheet'!$F$8="Binary",IF(E97=Codification!D$7,1,0),IF('Model Design Sheet'!$F$8="Continuous",E97,INDEX(Codification!D$12:D$14,MATCH(Calculator!E97,Codification!D$7:D$9,0),1)))*Regression!E$12,"")</f>
        <v/>
      </c>
      <c r="L97" s="155">
        <f>Regression!$Q$9</f>
        <v>0.18474308830087424</v>
      </c>
    </row>
    <row r="98" spans="1:12" x14ac:dyDescent="0.3">
      <c r="A98" s="123">
        <v>94</v>
      </c>
      <c r="B98" s="124"/>
      <c r="C98" s="309"/>
      <c r="D98" s="125"/>
      <c r="E98" s="126"/>
      <c r="F98" s="144">
        <f t="shared" si="1"/>
        <v>0.18474308830087424</v>
      </c>
      <c r="H98" s="154">
        <f>IFERROR(IF('Model Design Sheet'!$C$8="Binary",IF(B98=Codification!A$7,1,0),IF('Model Design Sheet'!$C$8="Continuous",B98,INDEX(Codification!A$12:A$14,MATCH(Calculator!B98,Codification!A$7:A$9,0),1)))*Regression!B$12,"")</f>
        <v>0</v>
      </c>
      <c r="I98" s="32">
        <f>IFERROR(IF('Model Design Sheet'!$D$8="Binary",IF(C98=Codification!B$7,1,0),IF('Model Design Sheet'!$D$8="Continuous",C98,INDEX(Codification!B$12:B$14,MATCH(Calculator!C98,Codification!B$7:B$9,0),1)))*Regression!C$12,"")</f>
        <v>0</v>
      </c>
      <c r="J98" s="32">
        <f>IFERROR(IF('Model Design Sheet'!$E$8="Binary",IF(D98=Codification!C$7,1,0),IF('Model Design Sheet'!$E$8="Continuous",D98,INDEX(Codification!C$12:C$14,MATCH(Calculator!D98,Codification!C$7:C$9,0),1)))*Regression!D$12,"")</f>
        <v>0</v>
      </c>
      <c r="K98" s="32" t="str">
        <f>IFERROR(IF('Model Design Sheet'!$F$8="Binary",IF(E98=Codification!D$7,1,0),IF('Model Design Sheet'!$F$8="Continuous",E98,INDEX(Codification!D$12:D$14,MATCH(Calculator!E98,Codification!D$7:D$9,0),1)))*Regression!E$12,"")</f>
        <v/>
      </c>
      <c r="L98" s="155">
        <f>Regression!$Q$9</f>
        <v>0.18474308830087424</v>
      </c>
    </row>
    <row r="99" spans="1:12" x14ac:dyDescent="0.3">
      <c r="A99" s="341">
        <v>95</v>
      </c>
      <c r="B99" s="127"/>
      <c r="C99" s="310"/>
      <c r="D99" s="128"/>
      <c r="E99" s="129"/>
      <c r="F99" s="144">
        <f t="shared" si="1"/>
        <v>0.18474308830087424</v>
      </c>
      <c r="H99" s="154">
        <f>IFERROR(IF('Model Design Sheet'!$C$8="Binary",IF(B99=Codification!A$7,1,0),IF('Model Design Sheet'!$C$8="Continuous",B99,INDEX(Codification!A$12:A$14,MATCH(Calculator!B99,Codification!A$7:A$9,0),1)))*Regression!B$12,"")</f>
        <v>0</v>
      </c>
      <c r="I99" s="32">
        <f>IFERROR(IF('Model Design Sheet'!$D$8="Binary",IF(C99=Codification!B$7,1,0),IF('Model Design Sheet'!$D$8="Continuous",C99,INDEX(Codification!B$12:B$14,MATCH(Calculator!C99,Codification!B$7:B$9,0),1)))*Regression!C$12,"")</f>
        <v>0</v>
      </c>
      <c r="J99" s="32">
        <f>IFERROR(IF('Model Design Sheet'!$E$8="Binary",IF(D99=Codification!C$7,1,0),IF('Model Design Sheet'!$E$8="Continuous",D99,INDEX(Codification!C$12:C$14,MATCH(Calculator!D99,Codification!C$7:C$9,0),1)))*Regression!D$12,"")</f>
        <v>0</v>
      </c>
      <c r="K99" s="32" t="str">
        <f>IFERROR(IF('Model Design Sheet'!$F$8="Binary",IF(E99=Codification!D$7,1,0),IF('Model Design Sheet'!$F$8="Continuous",E99,INDEX(Codification!D$12:D$14,MATCH(Calculator!E99,Codification!D$7:D$9,0),1)))*Regression!E$12,"")</f>
        <v/>
      </c>
      <c r="L99" s="155">
        <f>Regression!$Q$9</f>
        <v>0.18474308830087424</v>
      </c>
    </row>
    <row r="100" spans="1:12" x14ac:dyDescent="0.3">
      <c r="A100" s="123">
        <v>96</v>
      </c>
      <c r="B100" s="124"/>
      <c r="C100" s="309"/>
      <c r="D100" s="125"/>
      <c r="E100" s="126"/>
      <c r="F100" s="144">
        <f t="shared" si="1"/>
        <v>0.18474308830087424</v>
      </c>
      <c r="H100" s="154">
        <f>IFERROR(IF('Model Design Sheet'!$C$8="Binary",IF(B100=Codification!A$7,1,0),IF('Model Design Sheet'!$C$8="Continuous",B100,INDEX(Codification!A$12:A$14,MATCH(Calculator!B100,Codification!A$7:A$9,0),1)))*Regression!B$12,"")</f>
        <v>0</v>
      </c>
      <c r="I100" s="32">
        <f>IFERROR(IF('Model Design Sheet'!$D$8="Binary",IF(C100=Codification!B$7,1,0),IF('Model Design Sheet'!$D$8="Continuous",C100,INDEX(Codification!B$12:B$14,MATCH(Calculator!C100,Codification!B$7:B$9,0),1)))*Regression!C$12,"")</f>
        <v>0</v>
      </c>
      <c r="J100" s="32">
        <f>IFERROR(IF('Model Design Sheet'!$E$8="Binary",IF(D100=Codification!C$7,1,0),IF('Model Design Sheet'!$E$8="Continuous",D100,INDEX(Codification!C$12:C$14,MATCH(Calculator!D100,Codification!C$7:C$9,0),1)))*Regression!D$12,"")</f>
        <v>0</v>
      </c>
      <c r="K100" s="32" t="str">
        <f>IFERROR(IF('Model Design Sheet'!$F$8="Binary",IF(E100=Codification!D$7,1,0),IF('Model Design Sheet'!$F$8="Continuous",E100,INDEX(Codification!D$12:D$14,MATCH(Calculator!E100,Codification!D$7:D$9,0),1)))*Regression!E$12,"")</f>
        <v/>
      </c>
      <c r="L100" s="155">
        <f>Regression!$Q$9</f>
        <v>0.18474308830087424</v>
      </c>
    </row>
    <row r="101" spans="1:12" ht="24.6" customHeight="1" x14ac:dyDescent="0.3">
      <c r="A101" s="341">
        <v>97</v>
      </c>
      <c r="B101" s="127"/>
      <c r="C101" s="310"/>
      <c r="D101" s="128"/>
      <c r="E101" s="129"/>
      <c r="F101" s="144">
        <f t="shared" si="1"/>
        <v>0.18474308830087424</v>
      </c>
      <c r="H101" s="154">
        <f>IFERROR(IF('Model Design Sheet'!$C$8="Binary",IF(B101=Codification!A$7,1,0),IF('Model Design Sheet'!$C$8="Continuous",B101,INDEX(Codification!A$12:A$14,MATCH(Calculator!B101,Codification!A$7:A$9,0),1)))*Regression!B$12,"")</f>
        <v>0</v>
      </c>
      <c r="I101" s="32">
        <f>IFERROR(IF('Model Design Sheet'!$D$8="Binary",IF(C101=Codification!B$7,1,0),IF('Model Design Sheet'!$D$8="Continuous",C101,INDEX(Codification!B$12:B$14,MATCH(Calculator!C101,Codification!B$7:B$9,0),1)))*Regression!C$12,"")</f>
        <v>0</v>
      </c>
      <c r="J101" s="32">
        <f>IFERROR(IF('Model Design Sheet'!$E$8="Binary",IF(D101=Codification!C$7,1,0),IF('Model Design Sheet'!$E$8="Continuous",D101,INDEX(Codification!C$12:C$14,MATCH(Calculator!D101,Codification!C$7:C$9,0),1)))*Regression!D$12,"")</f>
        <v>0</v>
      </c>
      <c r="K101" s="32" t="str">
        <f>IFERROR(IF('Model Design Sheet'!$F$8="Binary",IF(E101=Codification!D$7,1,0),IF('Model Design Sheet'!$F$8="Continuous",E101,INDEX(Codification!D$12:D$14,MATCH(Calculator!E101,Codification!D$7:D$9,0),1)))*Regression!E$12,"")</f>
        <v/>
      </c>
      <c r="L101" s="155">
        <f>Regression!$Q$9</f>
        <v>0.18474308830087424</v>
      </c>
    </row>
    <row r="102" spans="1:12" x14ac:dyDescent="0.3">
      <c r="A102" s="123">
        <v>98</v>
      </c>
      <c r="B102" s="124"/>
      <c r="C102" s="309"/>
      <c r="D102" s="125"/>
      <c r="E102" s="126"/>
      <c r="F102" s="144">
        <f t="shared" si="1"/>
        <v>0.18474308830087424</v>
      </c>
      <c r="H102" s="154">
        <f>IFERROR(IF('Model Design Sheet'!$C$8="Binary",IF(B102=Codification!A$7,1,0),IF('Model Design Sheet'!$C$8="Continuous",B102,INDEX(Codification!A$12:A$14,MATCH(Calculator!B102,Codification!A$7:A$9,0),1)))*Regression!B$12,"")</f>
        <v>0</v>
      </c>
      <c r="I102" s="32">
        <f>IFERROR(IF('Model Design Sheet'!$D$8="Binary",IF(C102=Codification!B$7,1,0),IF('Model Design Sheet'!$D$8="Continuous",C102,INDEX(Codification!B$12:B$14,MATCH(Calculator!C102,Codification!B$7:B$9,0),1)))*Regression!C$12,"")</f>
        <v>0</v>
      </c>
      <c r="J102" s="32">
        <f>IFERROR(IF('Model Design Sheet'!$E$8="Binary",IF(D102=Codification!C$7,1,0),IF('Model Design Sheet'!$E$8="Continuous",D102,INDEX(Codification!C$12:C$14,MATCH(Calculator!D102,Codification!C$7:C$9,0),1)))*Regression!D$12,"")</f>
        <v>0</v>
      </c>
      <c r="K102" s="32" t="str">
        <f>IFERROR(IF('Model Design Sheet'!$F$8="Binary",IF(E102=Codification!D$7,1,0),IF('Model Design Sheet'!$F$8="Continuous",E102,INDEX(Codification!D$12:D$14,MATCH(Calculator!E102,Codification!D$7:D$9,0),1)))*Regression!E$12,"")</f>
        <v/>
      </c>
      <c r="L102" s="155">
        <f>Regression!$Q$9</f>
        <v>0.18474308830087424</v>
      </c>
    </row>
    <row r="103" spans="1:12" x14ac:dyDescent="0.3">
      <c r="A103" s="341">
        <v>99</v>
      </c>
      <c r="B103" s="127"/>
      <c r="C103" s="310"/>
      <c r="D103" s="128"/>
      <c r="E103" s="129"/>
      <c r="F103" s="144">
        <f t="shared" si="1"/>
        <v>0.18474308830087424</v>
      </c>
      <c r="H103" s="154">
        <f>IFERROR(IF('Model Design Sheet'!$C$8="Binary",IF(B103=Codification!A$7,1,0),IF('Model Design Sheet'!$C$8="Continuous",B103,INDEX(Codification!A$12:A$14,MATCH(Calculator!B103,Codification!A$7:A$9,0),1)))*Regression!B$12,"")</f>
        <v>0</v>
      </c>
      <c r="I103" s="32">
        <f>IFERROR(IF('Model Design Sheet'!$D$8="Binary",IF(C103=Codification!B$7,1,0),IF('Model Design Sheet'!$D$8="Continuous",C103,INDEX(Codification!B$12:B$14,MATCH(Calculator!C103,Codification!B$7:B$9,0),1)))*Regression!C$12,"")</f>
        <v>0</v>
      </c>
      <c r="J103" s="32">
        <f>IFERROR(IF('Model Design Sheet'!$E$8="Binary",IF(D103=Codification!C$7,1,0),IF('Model Design Sheet'!$E$8="Continuous",D103,INDEX(Codification!C$12:C$14,MATCH(Calculator!D103,Codification!C$7:C$9,0),1)))*Regression!D$12,"")</f>
        <v>0</v>
      </c>
      <c r="K103" s="32" t="str">
        <f>IFERROR(IF('Model Design Sheet'!$F$8="Binary",IF(E103=Codification!D$7,1,0),IF('Model Design Sheet'!$F$8="Continuous",E103,INDEX(Codification!D$12:D$14,MATCH(Calculator!E103,Codification!D$7:D$9,0),1)))*Regression!E$12,"")</f>
        <v/>
      </c>
      <c r="L103" s="155">
        <f>Regression!$Q$9</f>
        <v>0.18474308830087424</v>
      </c>
    </row>
    <row r="104" spans="1:12" x14ac:dyDescent="0.3">
      <c r="A104" s="123">
        <v>100</v>
      </c>
      <c r="B104" s="124"/>
      <c r="C104" s="309"/>
      <c r="D104" s="125"/>
      <c r="E104" s="126"/>
      <c r="F104" s="144">
        <f t="shared" si="1"/>
        <v>0.18474308830087424</v>
      </c>
      <c r="H104" s="154">
        <f>IFERROR(IF('Model Design Sheet'!$C$8="Binary",IF(B104=Codification!A$7,1,0),IF('Model Design Sheet'!$C$8="Continuous",B104,INDEX(Codification!A$12:A$14,MATCH(Calculator!B104,Codification!A$7:A$9,0),1)))*Regression!B$12,"")</f>
        <v>0</v>
      </c>
      <c r="I104" s="32">
        <f>IFERROR(IF('Model Design Sheet'!$D$8="Binary",IF(C104=Codification!B$7,1,0),IF('Model Design Sheet'!$D$8="Continuous",C104,INDEX(Codification!B$12:B$14,MATCH(Calculator!C104,Codification!B$7:B$9,0),1)))*Regression!C$12,"")</f>
        <v>0</v>
      </c>
      <c r="J104" s="32">
        <f>IFERROR(IF('Model Design Sheet'!$E$8="Binary",IF(D104=Codification!C$7,1,0),IF('Model Design Sheet'!$E$8="Continuous",D104,INDEX(Codification!C$12:C$14,MATCH(Calculator!D104,Codification!C$7:C$9,0),1)))*Regression!D$12,"")</f>
        <v>0</v>
      </c>
      <c r="K104" s="32" t="str">
        <f>IFERROR(IF('Model Design Sheet'!$F$8="Binary",IF(E104=Codification!D$7,1,0),IF('Model Design Sheet'!$F$8="Continuous",E104,INDEX(Codification!D$12:D$14,MATCH(Calculator!E104,Codification!D$7:D$9,0),1)))*Regression!E$12,"")</f>
        <v/>
      </c>
      <c r="L104" s="155">
        <f>Regression!$Q$9</f>
        <v>0.18474308830087424</v>
      </c>
    </row>
    <row r="105" spans="1:12" x14ac:dyDescent="0.3">
      <c r="A105" s="341">
        <v>101</v>
      </c>
      <c r="B105" s="127"/>
      <c r="C105" s="310"/>
      <c r="D105" s="128"/>
      <c r="E105" s="129"/>
      <c r="F105" s="144">
        <f t="shared" si="1"/>
        <v>0.18474308830087424</v>
      </c>
      <c r="H105" s="154">
        <f>IFERROR(IF('Model Design Sheet'!$C$8="Binary",IF(B105=Codification!A$7,1,0),IF('Model Design Sheet'!$C$8="Continuous",B105,INDEX(Codification!A$12:A$14,MATCH(Calculator!B105,Codification!A$7:A$9,0),1)))*Regression!B$12,"")</f>
        <v>0</v>
      </c>
      <c r="I105" s="32">
        <f>IFERROR(IF('Model Design Sheet'!$D$8="Binary",IF(C105=Codification!B$7,1,0),IF('Model Design Sheet'!$D$8="Continuous",C105,INDEX(Codification!B$12:B$14,MATCH(Calculator!C105,Codification!B$7:B$9,0),1)))*Regression!C$12,"")</f>
        <v>0</v>
      </c>
      <c r="J105" s="32">
        <f>IFERROR(IF('Model Design Sheet'!$E$8="Binary",IF(D105=Codification!C$7,1,0),IF('Model Design Sheet'!$E$8="Continuous",D105,INDEX(Codification!C$12:C$14,MATCH(Calculator!D105,Codification!C$7:C$9,0),1)))*Regression!D$12,"")</f>
        <v>0</v>
      </c>
      <c r="K105" s="32" t="str">
        <f>IFERROR(IF('Model Design Sheet'!$F$8="Binary",IF(E105=Codification!D$7,1,0),IF('Model Design Sheet'!$F$8="Continuous",E105,INDEX(Codification!D$12:D$14,MATCH(Calculator!E105,Codification!D$7:D$9,0),1)))*Regression!E$12,"")</f>
        <v/>
      </c>
      <c r="L105" s="155">
        <f>Regression!$Q$9</f>
        <v>0.18474308830087424</v>
      </c>
    </row>
    <row r="106" spans="1:12" x14ac:dyDescent="0.3">
      <c r="A106" s="123">
        <v>102</v>
      </c>
      <c r="B106" s="124"/>
      <c r="C106" s="309"/>
      <c r="D106" s="125"/>
      <c r="E106" s="126"/>
      <c r="F106" s="144">
        <f t="shared" si="1"/>
        <v>0.18474308830087424</v>
      </c>
      <c r="H106" s="154">
        <f>IFERROR(IF('Model Design Sheet'!$C$8="Binary",IF(B106=Codification!A$7,1,0),IF('Model Design Sheet'!$C$8="Continuous",B106,INDEX(Codification!A$12:A$14,MATCH(Calculator!B106,Codification!A$7:A$9,0),1)))*Regression!B$12,"")</f>
        <v>0</v>
      </c>
      <c r="I106" s="32">
        <f>IFERROR(IF('Model Design Sheet'!$D$8="Binary",IF(C106=Codification!B$7,1,0),IF('Model Design Sheet'!$D$8="Continuous",C106,INDEX(Codification!B$12:B$14,MATCH(Calculator!C106,Codification!B$7:B$9,0),1)))*Regression!C$12,"")</f>
        <v>0</v>
      </c>
      <c r="J106" s="32">
        <f>IFERROR(IF('Model Design Sheet'!$E$8="Binary",IF(D106=Codification!C$7,1,0),IF('Model Design Sheet'!$E$8="Continuous",D106,INDEX(Codification!C$12:C$14,MATCH(Calculator!D106,Codification!C$7:C$9,0),1)))*Regression!D$12,"")</f>
        <v>0</v>
      </c>
      <c r="K106" s="32" t="str">
        <f>IFERROR(IF('Model Design Sheet'!$F$8="Binary",IF(E106=Codification!D$7,1,0),IF('Model Design Sheet'!$F$8="Continuous",E106,INDEX(Codification!D$12:D$14,MATCH(Calculator!E106,Codification!D$7:D$9,0),1)))*Regression!E$12,"")</f>
        <v/>
      </c>
      <c r="L106" s="155">
        <f>Regression!$Q$9</f>
        <v>0.18474308830087424</v>
      </c>
    </row>
    <row r="107" spans="1:12" x14ac:dyDescent="0.3">
      <c r="A107" s="341">
        <v>103</v>
      </c>
      <c r="B107" s="127"/>
      <c r="C107" s="310"/>
      <c r="D107" s="128"/>
      <c r="E107" s="129"/>
      <c r="F107" s="144">
        <f t="shared" si="1"/>
        <v>0.18474308830087424</v>
      </c>
      <c r="H107" s="154">
        <f>IFERROR(IF('Model Design Sheet'!$C$8="Binary",IF(B107=Codification!A$7,1,0),IF('Model Design Sheet'!$C$8="Continuous",B107,INDEX(Codification!A$12:A$14,MATCH(Calculator!B107,Codification!A$7:A$9,0),1)))*Regression!B$12,"")</f>
        <v>0</v>
      </c>
      <c r="I107" s="32">
        <f>IFERROR(IF('Model Design Sheet'!$D$8="Binary",IF(C107=Codification!B$7,1,0),IF('Model Design Sheet'!$D$8="Continuous",C107,INDEX(Codification!B$12:B$14,MATCH(Calculator!C107,Codification!B$7:B$9,0),1)))*Regression!C$12,"")</f>
        <v>0</v>
      </c>
      <c r="J107" s="32">
        <f>IFERROR(IF('Model Design Sheet'!$E$8="Binary",IF(D107=Codification!C$7,1,0),IF('Model Design Sheet'!$E$8="Continuous",D107,INDEX(Codification!C$12:C$14,MATCH(Calculator!D107,Codification!C$7:C$9,0),1)))*Regression!D$12,"")</f>
        <v>0</v>
      </c>
      <c r="K107" s="32" t="str">
        <f>IFERROR(IF('Model Design Sheet'!$F$8="Binary",IF(E107=Codification!D$7,1,0),IF('Model Design Sheet'!$F$8="Continuous",E107,INDEX(Codification!D$12:D$14,MATCH(Calculator!E107,Codification!D$7:D$9,0),1)))*Regression!E$12,"")</f>
        <v/>
      </c>
      <c r="L107" s="155">
        <f>Regression!$Q$9</f>
        <v>0.18474308830087424</v>
      </c>
    </row>
    <row r="108" spans="1:12" x14ac:dyDescent="0.3">
      <c r="A108" s="123">
        <v>104</v>
      </c>
      <c r="B108" s="124"/>
      <c r="C108" s="309"/>
      <c r="D108" s="125"/>
      <c r="E108" s="126"/>
      <c r="F108" s="144">
        <f t="shared" si="1"/>
        <v>0.18474308830087424</v>
      </c>
      <c r="H108" s="154">
        <f>IFERROR(IF('Model Design Sheet'!$C$8="Binary",IF(B108=Codification!A$7,1,0),IF('Model Design Sheet'!$C$8="Continuous",B108,INDEX(Codification!A$12:A$14,MATCH(Calculator!B108,Codification!A$7:A$9,0),1)))*Regression!B$12,"")</f>
        <v>0</v>
      </c>
      <c r="I108" s="32">
        <f>IFERROR(IF('Model Design Sheet'!$D$8="Binary",IF(C108=Codification!B$7,1,0),IF('Model Design Sheet'!$D$8="Continuous",C108,INDEX(Codification!B$12:B$14,MATCH(Calculator!C108,Codification!B$7:B$9,0),1)))*Regression!C$12,"")</f>
        <v>0</v>
      </c>
      <c r="J108" s="32">
        <f>IFERROR(IF('Model Design Sheet'!$E$8="Binary",IF(D108=Codification!C$7,1,0),IF('Model Design Sheet'!$E$8="Continuous",D108,INDEX(Codification!C$12:C$14,MATCH(Calculator!D108,Codification!C$7:C$9,0),1)))*Regression!D$12,"")</f>
        <v>0</v>
      </c>
      <c r="K108" s="32" t="str">
        <f>IFERROR(IF('Model Design Sheet'!$F$8="Binary",IF(E108=Codification!D$7,1,0),IF('Model Design Sheet'!$F$8="Continuous",E108,INDEX(Codification!D$12:D$14,MATCH(Calculator!E108,Codification!D$7:D$9,0),1)))*Regression!E$12,"")</f>
        <v/>
      </c>
      <c r="L108" s="155">
        <f>Regression!$Q$9</f>
        <v>0.18474308830087424</v>
      </c>
    </row>
    <row r="109" spans="1:12" x14ac:dyDescent="0.3">
      <c r="A109" s="341">
        <v>105</v>
      </c>
      <c r="B109" s="127"/>
      <c r="C109" s="310"/>
      <c r="D109" s="128"/>
      <c r="E109" s="129"/>
      <c r="F109" s="144">
        <f t="shared" si="1"/>
        <v>0.18474308830087424</v>
      </c>
      <c r="H109" s="154">
        <f>IFERROR(IF('Model Design Sheet'!$C$8="Binary",IF(B109=Codification!A$7,1,0),IF('Model Design Sheet'!$C$8="Continuous",B109,INDEX(Codification!A$12:A$14,MATCH(Calculator!B109,Codification!A$7:A$9,0),1)))*Regression!B$12,"")</f>
        <v>0</v>
      </c>
      <c r="I109" s="32">
        <f>IFERROR(IF('Model Design Sheet'!$D$8="Binary",IF(C109=Codification!B$7,1,0),IF('Model Design Sheet'!$D$8="Continuous",C109,INDEX(Codification!B$12:B$14,MATCH(Calculator!C109,Codification!B$7:B$9,0),1)))*Regression!C$12,"")</f>
        <v>0</v>
      </c>
      <c r="J109" s="32">
        <f>IFERROR(IF('Model Design Sheet'!$E$8="Binary",IF(D109=Codification!C$7,1,0),IF('Model Design Sheet'!$E$8="Continuous",D109,INDEX(Codification!C$12:C$14,MATCH(Calculator!D109,Codification!C$7:C$9,0),1)))*Regression!D$12,"")</f>
        <v>0</v>
      </c>
      <c r="K109" s="32" t="str">
        <f>IFERROR(IF('Model Design Sheet'!$F$8="Binary",IF(E109=Codification!D$7,1,0),IF('Model Design Sheet'!$F$8="Continuous",E109,INDEX(Codification!D$12:D$14,MATCH(Calculator!E109,Codification!D$7:D$9,0),1)))*Regression!E$12,"")</f>
        <v/>
      </c>
      <c r="L109" s="155">
        <f>Regression!$Q$9</f>
        <v>0.18474308830087424</v>
      </c>
    </row>
    <row r="110" spans="1:12" x14ac:dyDescent="0.3">
      <c r="A110" s="123">
        <v>106</v>
      </c>
      <c r="B110" s="124"/>
      <c r="C110" s="309"/>
      <c r="D110" s="125"/>
      <c r="E110" s="126"/>
      <c r="F110" s="144">
        <f t="shared" si="1"/>
        <v>0.18474308830087424</v>
      </c>
      <c r="H110" s="154">
        <f>IFERROR(IF('Model Design Sheet'!$C$8="Binary",IF(B110=Codification!A$7,1,0),IF('Model Design Sheet'!$C$8="Continuous",B110,INDEX(Codification!A$12:A$14,MATCH(Calculator!B110,Codification!A$7:A$9,0),1)))*Regression!B$12,"")</f>
        <v>0</v>
      </c>
      <c r="I110" s="32">
        <f>IFERROR(IF('Model Design Sheet'!$D$8="Binary",IF(C110=Codification!B$7,1,0),IF('Model Design Sheet'!$D$8="Continuous",C110,INDEX(Codification!B$12:B$14,MATCH(Calculator!C110,Codification!B$7:B$9,0),1)))*Regression!C$12,"")</f>
        <v>0</v>
      </c>
      <c r="J110" s="32">
        <f>IFERROR(IF('Model Design Sheet'!$E$8="Binary",IF(D110=Codification!C$7,1,0),IF('Model Design Sheet'!$E$8="Continuous",D110,INDEX(Codification!C$12:C$14,MATCH(Calculator!D110,Codification!C$7:C$9,0),1)))*Regression!D$12,"")</f>
        <v>0</v>
      </c>
      <c r="K110" s="32" t="str">
        <f>IFERROR(IF('Model Design Sheet'!$F$8="Binary",IF(E110=Codification!D$7,1,0),IF('Model Design Sheet'!$F$8="Continuous",E110,INDEX(Codification!D$12:D$14,MATCH(Calculator!E110,Codification!D$7:D$9,0),1)))*Regression!E$12,"")</f>
        <v/>
      </c>
      <c r="L110" s="155">
        <f>Regression!$Q$9</f>
        <v>0.18474308830087424</v>
      </c>
    </row>
    <row r="111" spans="1:12" x14ac:dyDescent="0.3">
      <c r="A111" s="341">
        <v>107</v>
      </c>
      <c r="B111" s="127"/>
      <c r="C111" s="310"/>
      <c r="D111" s="128"/>
      <c r="E111" s="129"/>
      <c r="F111" s="144">
        <f t="shared" si="1"/>
        <v>0.18474308830087424</v>
      </c>
      <c r="H111" s="154">
        <f>IFERROR(IF('Model Design Sheet'!$C$8="Binary",IF(B111=Codification!A$7,1,0),IF('Model Design Sheet'!$C$8="Continuous",B111,INDEX(Codification!A$12:A$14,MATCH(Calculator!B111,Codification!A$7:A$9,0),1)))*Regression!B$12,"")</f>
        <v>0</v>
      </c>
      <c r="I111" s="32">
        <f>IFERROR(IF('Model Design Sheet'!$D$8="Binary",IF(C111=Codification!B$7,1,0),IF('Model Design Sheet'!$D$8="Continuous",C111,INDEX(Codification!B$12:B$14,MATCH(Calculator!C111,Codification!B$7:B$9,0),1)))*Regression!C$12,"")</f>
        <v>0</v>
      </c>
      <c r="J111" s="32">
        <f>IFERROR(IF('Model Design Sheet'!$E$8="Binary",IF(D111=Codification!C$7,1,0),IF('Model Design Sheet'!$E$8="Continuous",D111,INDEX(Codification!C$12:C$14,MATCH(Calculator!D111,Codification!C$7:C$9,0),1)))*Regression!D$12,"")</f>
        <v>0</v>
      </c>
      <c r="K111" s="32" t="str">
        <f>IFERROR(IF('Model Design Sheet'!$F$8="Binary",IF(E111=Codification!D$7,1,0),IF('Model Design Sheet'!$F$8="Continuous",E111,INDEX(Codification!D$12:D$14,MATCH(Calculator!E111,Codification!D$7:D$9,0),1)))*Regression!E$12,"")</f>
        <v/>
      </c>
      <c r="L111" s="155">
        <f>Regression!$Q$9</f>
        <v>0.18474308830087424</v>
      </c>
    </row>
    <row r="112" spans="1:12" x14ac:dyDescent="0.3">
      <c r="A112" s="123">
        <v>108</v>
      </c>
      <c r="B112" s="124"/>
      <c r="C112" s="309"/>
      <c r="D112" s="125"/>
      <c r="E112" s="126"/>
      <c r="F112" s="144">
        <f t="shared" si="1"/>
        <v>0.18474308830087424</v>
      </c>
      <c r="H112" s="154">
        <f>IFERROR(IF('Model Design Sheet'!$C$8="Binary",IF(B112=Codification!A$7,1,0),IF('Model Design Sheet'!$C$8="Continuous",B112,INDEX(Codification!A$12:A$14,MATCH(Calculator!B112,Codification!A$7:A$9,0),1)))*Regression!B$12,"")</f>
        <v>0</v>
      </c>
      <c r="I112" s="32">
        <f>IFERROR(IF('Model Design Sheet'!$D$8="Binary",IF(C112=Codification!B$7,1,0),IF('Model Design Sheet'!$D$8="Continuous",C112,INDEX(Codification!B$12:B$14,MATCH(Calculator!C112,Codification!B$7:B$9,0),1)))*Regression!C$12,"")</f>
        <v>0</v>
      </c>
      <c r="J112" s="32">
        <f>IFERROR(IF('Model Design Sheet'!$E$8="Binary",IF(D112=Codification!C$7,1,0),IF('Model Design Sheet'!$E$8="Continuous",D112,INDEX(Codification!C$12:C$14,MATCH(Calculator!D112,Codification!C$7:C$9,0),1)))*Regression!D$12,"")</f>
        <v>0</v>
      </c>
      <c r="K112" s="32" t="str">
        <f>IFERROR(IF('Model Design Sheet'!$F$8="Binary",IF(E112=Codification!D$7,1,0),IF('Model Design Sheet'!$F$8="Continuous",E112,INDEX(Codification!D$12:D$14,MATCH(Calculator!E112,Codification!D$7:D$9,0),1)))*Regression!E$12,"")</f>
        <v/>
      </c>
      <c r="L112" s="155">
        <f>Regression!$Q$9</f>
        <v>0.18474308830087424</v>
      </c>
    </row>
    <row r="113" spans="1:12" x14ac:dyDescent="0.3">
      <c r="A113" s="341">
        <v>109</v>
      </c>
      <c r="B113" s="127"/>
      <c r="C113" s="310"/>
      <c r="D113" s="128"/>
      <c r="E113" s="129"/>
      <c r="F113" s="144">
        <f t="shared" si="1"/>
        <v>0.18474308830087424</v>
      </c>
      <c r="H113" s="154">
        <f>IFERROR(IF('Model Design Sheet'!$C$8="Binary",IF(B113=Codification!A$7,1,0),IF('Model Design Sheet'!$C$8="Continuous",B113,INDEX(Codification!A$12:A$14,MATCH(Calculator!B113,Codification!A$7:A$9,0),1)))*Regression!B$12,"")</f>
        <v>0</v>
      </c>
      <c r="I113" s="32">
        <f>IFERROR(IF('Model Design Sheet'!$D$8="Binary",IF(C113=Codification!B$7,1,0),IF('Model Design Sheet'!$D$8="Continuous",C113,INDEX(Codification!B$12:B$14,MATCH(Calculator!C113,Codification!B$7:B$9,0),1)))*Regression!C$12,"")</f>
        <v>0</v>
      </c>
      <c r="J113" s="32">
        <f>IFERROR(IF('Model Design Sheet'!$E$8="Binary",IF(D113=Codification!C$7,1,0),IF('Model Design Sheet'!$E$8="Continuous",D113,INDEX(Codification!C$12:C$14,MATCH(Calculator!D113,Codification!C$7:C$9,0),1)))*Regression!D$12,"")</f>
        <v>0</v>
      </c>
      <c r="K113" s="32" t="str">
        <f>IFERROR(IF('Model Design Sheet'!$F$8="Binary",IF(E113=Codification!D$7,1,0),IF('Model Design Sheet'!$F$8="Continuous",E113,INDEX(Codification!D$12:D$14,MATCH(Calculator!E113,Codification!D$7:D$9,0),1)))*Regression!E$12,"")</f>
        <v/>
      </c>
      <c r="L113" s="155">
        <f>Regression!$Q$9</f>
        <v>0.18474308830087424</v>
      </c>
    </row>
    <row r="114" spans="1:12" x14ac:dyDescent="0.3">
      <c r="A114" s="123">
        <v>110</v>
      </c>
      <c r="B114" s="124"/>
      <c r="C114" s="309"/>
      <c r="D114" s="125"/>
      <c r="E114" s="126"/>
      <c r="F114" s="144">
        <f t="shared" si="1"/>
        <v>0.18474308830087424</v>
      </c>
      <c r="H114" s="154">
        <f>IFERROR(IF('Model Design Sheet'!$C$8="Binary",IF(B114=Codification!A$7,1,0),IF('Model Design Sheet'!$C$8="Continuous",B114,INDEX(Codification!A$12:A$14,MATCH(Calculator!B114,Codification!A$7:A$9,0),1)))*Regression!B$12,"")</f>
        <v>0</v>
      </c>
      <c r="I114" s="32">
        <f>IFERROR(IF('Model Design Sheet'!$D$8="Binary",IF(C114=Codification!B$7,1,0),IF('Model Design Sheet'!$D$8="Continuous",C114,INDEX(Codification!B$12:B$14,MATCH(Calculator!C114,Codification!B$7:B$9,0),1)))*Regression!C$12,"")</f>
        <v>0</v>
      </c>
      <c r="J114" s="32">
        <f>IFERROR(IF('Model Design Sheet'!$E$8="Binary",IF(D114=Codification!C$7,1,0),IF('Model Design Sheet'!$E$8="Continuous",D114,INDEX(Codification!C$12:C$14,MATCH(Calculator!D114,Codification!C$7:C$9,0),1)))*Regression!D$12,"")</f>
        <v>0</v>
      </c>
      <c r="K114" s="32" t="str">
        <f>IFERROR(IF('Model Design Sheet'!$F$8="Binary",IF(E114=Codification!D$7,1,0),IF('Model Design Sheet'!$F$8="Continuous",E114,INDEX(Codification!D$12:D$14,MATCH(Calculator!E114,Codification!D$7:D$9,0),1)))*Regression!E$12,"")</f>
        <v/>
      </c>
      <c r="L114" s="155">
        <f>Regression!$Q$9</f>
        <v>0.18474308830087424</v>
      </c>
    </row>
    <row r="115" spans="1:12" x14ac:dyDescent="0.3">
      <c r="A115" s="341">
        <v>111</v>
      </c>
      <c r="B115" s="127"/>
      <c r="C115" s="310"/>
      <c r="D115" s="128"/>
      <c r="E115" s="129"/>
      <c r="F115" s="144">
        <f t="shared" si="1"/>
        <v>0.18474308830087424</v>
      </c>
      <c r="H115" s="154">
        <f>IFERROR(IF('Model Design Sheet'!$C$8="Binary",IF(B115=Codification!A$7,1,0),IF('Model Design Sheet'!$C$8="Continuous",B115,INDEX(Codification!A$12:A$14,MATCH(Calculator!B115,Codification!A$7:A$9,0),1)))*Regression!B$12,"")</f>
        <v>0</v>
      </c>
      <c r="I115" s="32">
        <f>IFERROR(IF('Model Design Sheet'!$D$8="Binary",IF(C115=Codification!B$7,1,0),IF('Model Design Sheet'!$D$8="Continuous",C115,INDEX(Codification!B$12:B$14,MATCH(Calculator!C115,Codification!B$7:B$9,0),1)))*Regression!C$12,"")</f>
        <v>0</v>
      </c>
      <c r="J115" s="32">
        <f>IFERROR(IF('Model Design Sheet'!$E$8="Binary",IF(D115=Codification!C$7,1,0),IF('Model Design Sheet'!$E$8="Continuous",D115,INDEX(Codification!C$12:C$14,MATCH(Calculator!D115,Codification!C$7:C$9,0),1)))*Regression!D$12,"")</f>
        <v>0</v>
      </c>
      <c r="K115" s="32" t="str">
        <f>IFERROR(IF('Model Design Sheet'!$F$8="Binary",IF(E115=Codification!D$7,1,0),IF('Model Design Sheet'!$F$8="Continuous",E115,INDEX(Codification!D$12:D$14,MATCH(Calculator!E115,Codification!D$7:D$9,0),1)))*Regression!E$12,"")</f>
        <v/>
      </c>
      <c r="L115" s="155">
        <f>Regression!$Q$9</f>
        <v>0.18474308830087424</v>
      </c>
    </row>
    <row r="116" spans="1:12" x14ac:dyDescent="0.3">
      <c r="A116" s="123">
        <v>112</v>
      </c>
      <c r="B116" s="124"/>
      <c r="C116" s="309"/>
      <c r="D116" s="125"/>
      <c r="E116" s="126"/>
      <c r="F116" s="144">
        <f t="shared" si="1"/>
        <v>0.18474308830087424</v>
      </c>
      <c r="H116" s="154">
        <f>IFERROR(IF('Model Design Sheet'!$C$8="Binary",IF(B116=Codification!A$7,1,0),IF('Model Design Sheet'!$C$8="Continuous",B116,INDEX(Codification!A$12:A$14,MATCH(Calculator!B116,Codification!A$7:A$9,0),1)))*Regression!B$12,"")</f>
        <v>0</v>
      </c>
      <c r="I116" s="32">
        <f>IFERROR(IF('Model Design Sheet'!$D$8="Binary",IF(C116=Codification!B$7,1,0),IF('Model Design Sheet'!$D$8="Continuous",C116,INDEX(Codification!B$12:B$14,MATCH(Calculator!C116,Codification!B$7:B$9,0),1)))*Regression!C$12,"")</f>
        <v>0</v>
      </c>
      <c r="J116" s="32">
        <f>IFERROR(IF('Model Design Sheet'!$E$8="Binary",IF(D116=Codification!C$7,1,0),IF('Model Design Sheet'!$E$8="Continuous",D116,INDEX(Codification!C$12:C$14,MATCH(Calculator!D116,Codification!C$7:C$9,0),1)))*Regression!D$12,"")</f>
        <v>0</v>
      </c>
      <c r="K116" s="32" t="str">
        <f>IFERROR(IF('Model Design Sheet'!$F$8="Binary",IF(E116=Codification!D$7,1,0),IF('Model Design Sheet'!$F$8="Continuous",E116,INDEX(Codification!D$12:D$14,MATCH(Calculator!E116,Codification!D$7:D$9,0),1)))*Regression!E$12,"")</f>
        <v/>
      </c>
      <c r="L116" s="155">
        <f>Regression!$Q$9</f>
        <v>0.18474308830087424</v>
      </c>
    </row>
    <row r="117" spans="1:12" x14ac:dyDescent="0.3">
      <c r="A117" s="341">
        <v>113</v>
      </c>
      <c r="B117" s="127"/>
      <c r="C117" s="310"/>
      <c r="D117" s="128"/>
      <c r="E117" s="129"/>
      <c r="F117" s="144">
        <f t="shared" si="1"/>
        <v>0.18474308830087424</v>
      </c>
      <c r="H117" s="154">
        <f>IFERROR(IF('Model Design Sheet'!$C$8="Binary",IF(B117=Codification!A$7,1,0),IF('Model Design Sheet'!$C$8="Continuous",B117,INDEX(Codification!A$12:A$14,MATCH(Calculator!B117,Codification!A$7:A$9,0),1)))*Regression!B$12,"")</f>
        <v>0</v>
      </c>
      <c r="I117" s="32">
        <f>IFERROR(IF('Model Design Sheet'!$D$8="Binary",IF(C117=Codification!B$7,1,0),IF('Model Design Sheet'!$D$8="Continuous",C117,INDEX(Codification!B$12:B$14,MATCH(Calculator!C117,Codification!B$7:B$9,0),1)))*Regression!C$12,"")</f>
        <v>0</v>
      </c>
      <c r="J117" s="32">
        <f>IFERROR(IF('Model Design Sheet'!$E$8="Binary",IF(D117=Codification!C$7,1,0),IF('Model Design Sheet'!$E$8="Continuous",D117,INDEX(Codification!C$12:C$14,MATCH(Calculator!D117,Codification!C$7:C$9,0),1)))*Regression!D$12,"")</f>
        <v>0</v>
      </c>
      <c r="K117" s="32" t="str">
        <f>IFERROR(IF('Model Design Sheet'!$F$8="Binary",IF(E117=Codification!D$7,1,0),IF('Model Design Sheet'!$F$8="Continuous",E117,INDEX(Codification!D$12:D$14,MATCH(Calculator!E117,Codification!D$7:D$9,0),1)))*Regression!E$12,"")</f>
        <v/>
      </c>
      <c r="L117" s="155">
        <f>Regression!$Q$9</f>
        <v>0.18474308830087424</v>
      </c>
    </row>
    <row r="118" spans="1:12" x14ac:dyDescent="0.3">
      <c r="A118" s="123">
        <v>114</v>
      </c>
      <c r="B118" s="124"/>
      <c r="C118" s="309"/>
      <c r="D118" s="125"/>
      <c r="E118" s="126"/>
      <c r="F118" s="144">
        <f t="shared" si="1"/>
        <v>0.18474308830087424</v>
      </c>
      <c r="H118" s="154">
        <f>IFERROR(IF('Model Design Sheet'!$C$8="Binary",IF(B118=Codification!A$7,1,0),IF('Model Design Sheet'!$C$8="Continuous",B118,INDEX(Codification!A$12:A$14,MATCH(Calculator!B118,Codification!A$7:A$9,0),1)))*Regression!B$12,"")</f>
        <v>0</v>
      </c>
      <c r="I118" s="32">
        <f>IFERROR(IF('Model Design Sheet'!$D$8="Binary",IF(C118=Codification!B$7,1,0),IF('Model Design Sheet'!$D$8="Continuous",C118,INDEX(Codification!B$12:B$14,MATCH(Calculator!C118,Codification!B$7:B$9,0),1)))*Regression!C$12,"")</f>
        <v>0</v>
      </c>
      <c r="J118" s="32">
        <f>IFERROR(IF('Model Design Sheet'!$E$8="Binary",IF(D118=Codification!C$7,1,0),IF('Model Design Sheet'!$E$8="Continuous",D118,INDEX(Codification!C$12:C$14,MATCH(Calculator!D118,Codification!C$7:C$9,0),1)))*Regression!D$12,"")</f>
        <v>0</v>
      </c>
      <c r="K118" s="32" t="str">
        <f>IFERROR(IF('Model Design Sheet'!$F$8="Binary",IF(E118=Codification!D$7,1,0),IF('Model Design Sheet'!$F$8="Continuous",E118,INDEX(Codification!D$12:D$14,MATCH(Calculator!E118,Codification!D$7:D$9,0),1)))*Regression!E$12,"")</f>
        <v/>
      </c>
      <c r="L118" s="155">
        <f>Regression!$Q$9</f>
        <v>0.18474308830087424</v>
      </c>
    </row>
    <row r="119" spans="1:12" x14ac:dyDescent="0.3">
      <c r="A119" s="341">
        <v>115</v>
      </c>
      <c r="B119" s="127"/>
      <c r="C119" s="310"/>
      <c r="D119" s="128"/>
      <c r="E119" s="129"/>
      <c r="F119" s="144">
        <f t="shared" si="1"/>
        <v>0.18474308830087424</v>
      </c>
      <c r="H119" s="154">
        <f>IFERROR(IF('Model Design Sheet'!$C$8="Binary",IF(B119=Codification!A$7,1,0),IF('Model Design Sheet'!$C$8="Continuous",B119,INDEX(Codification!A$12:A$14,MATCH(Calculator!B119,Codification!A$7:A$9,0),1)))*Regression!B$12,"")</f>
        <v>0</v>
      </c>
      <c r="I119" s="32">
        <f>IFERROR(IF('Model Design Sheet'!$D$8="Binary",IF(C119=Codification!B$7,1,0),IF('Model Design Sheet'!$D$8="Continuous",C119,INDEX(Codification!B$12:B$14,MATCH(Calculator!C119,Codification!B$7:B$9,0),1)))*Regression!C$12,"")</f>
        <v>0</v>
      </c>
      <c r="J119" s="32">
        <f>IFERROR(IF('Model Design Sheet'!$E$8="Binary",IF(D119=Codification!C$7,1,0),IF('Model Design Sheet'!$E$8="Continuous",D119,INDEX(Codification!C$12:C$14,MATCH(Calculator!D119,Codification!C$7:C$9,0),1)))*Regression!D$12,"")</f>
        <v>0</v>
      </c>
      <c r="K119" s="32" t="str">
        <f>IFERROR(IF('Model Design Sheet'!$F$8="Binary",IF(E119=Codification!D$7,1,0),IF('Model Design Sheet'!$F$8="Continuous",E119,INDEX(Codification!D$12:D$14,MATCH(Calculator!E119,Codification!D$7:D$9,0),1)))*Regression!E$12,"")</f>
        <v/>
      </c>
      <c r="L119" s="155">
        <f>Regression!$Q$9</f>
        <v>0.18474308830087424</v>
      </c>
    </row>
    <row r="120" spans="1:12" x14ac:dyDescent="0.3">
      <c r="A120" s="123">
        <v>116</v>
      </c>
      <c r="B120" s="124"/>
      <c r="C120" s="309"/>
      <c r="D120" s="125"/>
      <c r="E120" s="126"/>
      <c r="F120" s="144">
        <f t="shared" si="1"/>
        <v>0.18474308830087424</v>
      </c>
      <c r="H120" s="154">
        <f>IFERROR(IF('Model Design Sheet'!$C$8="Binary",IF(B120=Codification!A$7,1,0),IF('Model Design Sheet'!$C$8="Continuous",B120,INDEX(Codification!A$12:A$14,MATCH(Calculator!B120,Codification!A$7:A$9,0),1)))*Regression!B$12,"")</f>
        <v>0</v>
      </c>
      <c r="I120" s="32">
        <f>IFERROR(IF('Model Design Sheet'!$D$8="Binary",IF(C120=Codification!B$7,1,0),IF('Model Design Sheet'!$D$8="Continuous",C120,INDEX(Codification!B$12:B$14,MATCH(Calculator!C120,Codification!B$7:B$9,0),1)))*Regression!C$12,"")</f>
        <v>0</v>
      </c>
      <c r="J120" s="32">
        <f>IFERROR(IF('Model Design Sheet'!$E$8="Binary",IF(D120=Codification!C$7,1,0),IF('Model Design Sheet'!$E$8="Continuous",D120,INDEX(Codification!C$12:C$14,MATCH(Calculator!D120,Codification!C$7:C$9,0),1)))*Regression!D$12,"")</f>
        <v>0</v>
      </c>
      <c r="K120" s="32" t="str">
        <f>IFERROR(IF('Model Design Sheet'!$F$8="Binary",IF(E120=Codification!D$7,1,0),IF('Model Design Sheet'!$F$8="Continuous",E120,INDEX(Codification!D$12:D$14,MATCH(Calculator!E120,Codification!D$7:D$9,0),1)))*Regression!E$12,"")</f>
        <v/>
      </c>
      <c r="L120" s="155">
        <f>Regression!$Q$9</f>
        <v>0.18474308830087424</v>
      </c>
    </row>
    <row r="121" spans="1:12" x14ac:dyDescent="0.3">
      <c r="A121" s="341">
        <v>117</v>
      </c>
      <c r="B121" s="127"/>
      <c r="C121" s="310"/>
      <c r="D121" s="128"/>
      <c r="E121" s="129"/>
      <c r="F121" s="144">
        <f t="shared" si="1"/>
        <v>0.18474308830087424</v>
      </c>
      <c r="H121" s="154">
        <f>IFERROR(IF('Model Design Sheet'!$C$8="Binary",IF(B121=Codification!A$7,1,0),IF('Model Design Sheet'!$C$8="Continuous",B121,INDEX(Codification!A$12:A$14,MATCH(Calculator!B121,Codification!A$7:A$9,0),1)))*Regression!B$12,"")</f>
        <v>0</v>
      </c>
      <c r="I121" s="32">
        <f>IFERROR(IF('Model Design Sheet'!$D$8="Binary",IF(C121=Codification!B$7,1,0),IF('Model Design Sheet'!$D$8="Continuous",C121,INDEX(Codification!B$12:B$14,MATCH(Calculator!C121,Codification!B$7:B$9,0),1)))*Regression!C$12,"")</f>
        <v>0</v>
      </c>
      <c r="J121" s="32">
        <f>IFERROR(IF('Model Design Sheet'!$E$8="Binary",IF(D121=Codification!C$7,1,0),IF('Model Design Sheet'!$E$8="Continuous",D121,INDEX(Codification!C$12:C$14,MATCH(Calculator!D121,Codification!C$7:C$9,0),1)))*Regression!D$12,"")</f>
        <v>0</v>
      </c>
      <c r="K121" s="32" t="str">
        <f>IFERROR(IF('Model Design Sheet'!$F$8="Binary",IF(E121=Codification!D$7,1,0),IF('Model Design Sheet'!$F$8="Continuous",E121,INDEX(Codification!D$12:D$14,MATCH(Calculator!E121,Codification!D$7:D$9,0),1)))*Regression!E$12,"")</f>
        <v/>
      </c>
      <c r="L121" s="155">
        <f>Regression!$Q$9</f>
        <v>0.18474308830087424</v>
      </c>
    </row>
    <row r="122" spans="1:12" x14ac:dyDescent="0.3">
      <c r="A122" s="123">
        <v>118</v>
      </c>
      <c r="B122" s="124"/>
      <c r="C122" s="309"/>
      <c r="D122" s="125"/>
      <c r="E122" s="126"/>
      <c r="F122" s="144">
        <f t="shared" si="1"/>
        <v>0.18474308830087424</v>
      </c>
      <c r="H122" s="154">
        <f>IFERROR(IF('Model Design Sheet'!$C$8="Binary",IF(B122=Codification!A$7,1,0),IF('Model Design Sheet'!$C$8="Continuous",B122,INDEX(Codification!A$12:A$14,MATCH(Calculator!B122,Codification!A$7:A$9,0),1)))*Regression!B$12,"")</f>
        <v>0</v>
      </c>
      <c r="I122" s="32">
        <f>IFERROR(IF('Model Design Sheet'!$D$8="Binary",IF(C122=Codification!B$7,1,0),IF('Model Design Sheet'!$D$8="Continuous",C122,INDEX(Codification!B$12:B$14,MATCH(Calculator!C122,Codification!B$7:B$9,0),1)))*Regression!C$12,"")</f>
        <v>0</v>
      </c>
      <c r="J122" s="32">
        <f>IFERROR(IF('Model Design Sheet'!$E$8="Binary",IF(D122=Codification!C$7,1,0),IF('Model Design Sheet'!$E$8="Continuous",D122,INDEX(Codification!C$12:C$14,MATCH(Calculator!D122,Codification!C$7:C$9,0),1)))*Regression!D$12,"")</f>
        <v>0</v>
      </c>
      <c r="K122" s="32" t="str">
        <f>IFERROR(IF('Model Design Sheet'!$F$8="Binary",IF(E122=Codification!D$7,1,0),IF('Model Design Sheet'!$F$8="Continuous",E122,INDEX(Codification!D$12:D$14,MATCH(Calculator!E122,Codification!D$7:D$9,0),1)))*Regression!E$12,"")</f>
        <v/>
      </c>
      <c r="L122" s="155">
        <f>Regression!$Q$9</f>
        <v>0.18474308830087424</v>
      </c>
    </row>
    <row r="123" spans="1:12" x14ac:dyDescent="0.3">
      <c r="A123" s="341">
        <v>119</v>
      </c>
      <c r="B123" s="127"/>
      <c r="C123" s="310"/>
      <c r="D123" s="128"/>
      <c r="E123" s="129"/>
      <c r="F123" s="144">
        <f t="shared" si="1"/>
        <v>0.18474308830087424</v>
      </c>
      <c r="H123" s="154">
        <f>IFERROR(IF('Model Design Sheet'!$C$8="Binary",IF(B123=Codification!A$7,1,0),IF('Model Design Sheet'!$C$8="Continuous",B123,INDEX(Codification!A$12:A$14,MATCH(Calculator!B123,Codification!A$7:A$9,0),1)))*Regression!B$12,"")</f>
        <v>0</v>
      </c>
      <c r="I123" s="32">
        <f>IFERROR(IF('Model Design Sheet'!$D$8="Binary",IF(C123=Codification!B$7,1,0),IF('Model Design Sheet'!$D$8="Continuous",C123,INDEX(Codification!B$12:B$14,MATCH(Calculator!C123,Codification!B$7:B$9,0),1)))*Regression!C$12,"")</f>
        <v>0</v>
      </c>
      <c r="J123" s="32">
        <f>IFERROR(IF('Model Design Sheet'!$E$8="Binary",IF(D123=Codification!C$7,1,0),IF('Model Design Sheet'!$E$8="Continuous",D123,INDEX(Codification!C$12:C$14,MATCH(Calculator!D123,Codification!C$7:C$9,0),1)))*Regression!D$12,"")</f>
        <v>0</v>
      </c>
      <c r="K123" s="32" t="str">
        <f>IFERROR(IF('Model Design Sheet'!$F$8="Binary",IF(E123=Codification!D$7,1,0),IF('Model Design Sheet'!$F$8="Continuous",E123,INDEX(Codification!D$12:D$14,MATCH(Calculator!E123,Codification!D$7:D$9,0),1)))*Regression!E$12,"")</f>
        <v/>
      </c>
      <c r="L123" s="155">
        <f>Regression!$Q$9</f>
        <v>0.18474308830087424</v>
      </c>
    </row>
    <row r="124" spans="1:12" x14ac:dyDescent="0.3">
      <c r="A124" s="123">
        <v>120</v>
      </c>
      <c r="B124" s="124"/>
      <c r="C124" s="309"/>
      <c r="D124" s="125"/>
      <c r="E124" s="126"/>
      <c r="F124" s="144">
        <f t="shared" si="1"/>
        <v>0.18474308830087424</v>
      </c>
      <c r="H124" s="154">
        <f>IFERROR(IF('Model Design Sheet'!$C$8="Binary",IF(B124=Codification!A$7,1,0),IF('Model Design Sheet'!$C$8="Continuous",B124,INDEX(Codification!A$12:A$14,MATCH(Calculator!B124,Codification!A$7:A$9,0),1)))*Regression!B$12,"")</f>
        <v>0</v>
      </c>
      <c r="I124" s="32">
        <f>IFERROR(IF('Model Design Sheet'!$D$8="Binary",IF(C124=Codification!B$7,1,0),IF('Model Design Sheet'!$D$8="Continuous",C124,INDEX(Codification!B$12:B$14,MATCH(Calculator!C124,Codification!B$7:B$9,0),1)))*Regression!C$12,"")</f>
        <v>0</v>
      </c>
      <c r="J124" s="32">
        <f>IFERROR(IF('Model Design Sheet'!$E$8="Binary",IF(D124=Codification!C$7,1,0),IF('Model Design Sheet'!$E$8="Continuous",D124,INDEX(Codification!C$12:C$14,MATCH(Calculator!D124,Codification!C$7:C$9,0),1)))*Regression!D$12,"")</f>
        <v>0</v>
      </c>
      <c r="K124" s="32" t="str">
        <f>IFERROR(IF('Model Design Sheet'!$F$8="Binary",IF(E124=Codification!D$7,1,0),IF('Model Design Sheet'!$F$8="Continuous",E124,INDEX(Codification!D$12:D$14,MATCH(Calculator!E124,Codification!D$7:D$9,0),1)))*Regression!E$12,"")</f>
        <v/>
      </c>
      <c r="L124" s="155">
        <f>Regression!$Q$9</f>
        <v>0.18474308830087424</v>
      </c>
    </row>
    <row r="125" spans="1:12" x14ac:dyDescent="0.3">
      <c r="A125" s="341">
        <v>121</v>
      </c>
      <c r="B125" s="127"/>
      <c r="C125" s="310"/>
      <c r="D125" s="128"/>
      <c r="E125" s="129"/>
      <c r="F125" s="144">
        <f t="shared" si="1"/>
        <v>0.18474308830087424</v>
      </c>
      <c r="H125" s="154">
        <f>IFERROR(IF('Model Design Sheet'!$C$8="Binary",IF(B125=Codification!A$7,1,0),IF('Model Design Sheet'!$C$8="Continuous",B125,INDEX(Codification!A$12:A$14,MATCH(Calculator!B125,Codification!A$7:A$9,0),1)))*Regression!B$12,"")</f>
        <v>0</v>
      </c>
      <c r="I125" s="32">
        <f>IFERROR(IF('Model Design Sheet'!$D$8="Binary",IF(C125=Codification!B$7,1,0),IF('Model Design Sheet'!$D$8="Continuous",C125,INDEX(Codification!B$12:B$14,MATCH(Calculator!C125,Codification!B$7:B$9,0),1)))*Regression!C$12,"")</f>
        <v>0</v>
      </c>
      <c r="J125" s="32">
        <f>IFERROR(IF('Model Design Sheet'!$E$8="Binary",IF(D125=Codification!C$7,1,0),IF('Model Design Sheet'!$E$8="Continuous",D125,INDEX(Codification!C$12:C$14,MATCH(Calculator!D125,Codification!C$7:C$9,0),1)))*Regression!D$12,"")</f>
        <v>0</v>
      </c>
      <c r="K125" s="32" t="str">
        <f>IFERROR(IF('Model Design Sheet'!$F$8="Binary",IF(E125=Codification!D$7,1,0),IF('Model Design Sheet'!$F$8="Continuous",E125,INDEX(Codification!D$12:D$14,MATCH(Calculator!E125,Codification!D$7:D$9,0),1)))*Regression!E$12,"")</f>
        <v/>
      </c>
      <c r="L125" s="155">
        <f>Regression!$Q$9</f>
        <v>0.18474308830087424</v>
      </c>
    </row>
    <row r="126" spans="1:12" x14ac:dyDescent="0.3">
      <c r="A126" s="123">
        <v>122</v>
      </c>
      <c r="B126" s="124"/>
      <c r="C126" s="309"/>
      <c r="D126" s="125"/>
      <c r="E126" s="126"/>
      <c r="F126" s="144">
        <f t="shared" si="1"/>
        <v>0.18474308830087424</v>
      </c>
      <c r="H126" s="154">
        <f>IFERROR(IF('Model Design Sheet'!$C$8="Binary",IF(B126=Codification!A$7,1,0),IF('Model Design Sheet'!$C$8="Continuous",B126,INDEX(Codification!A$12:A$14,MATCH(Calculator!B126,Codification!A$7:A$9,0),1)))*Regression!B$12,"")</f>
        <v>0</v>
      </c>
      <c r="I126" s="32">
        <f>IFERROR(IF('Model Design Sheet'!$D$8="Binary",IF(C126=Codification!B$7,1,0),IF('Model Design Sheet'!$D$8="Continuous",C126,INDEX(Codification!B$12:B$14,MATCH(Calculator!C126,Codification!B$7:B$9,0),1)))*Regression!C$12,"")</f>
        <v>0</v>
      </c>
      <c r="J126" s="32">
        <f>IFERROR(IF('Model Design Sheet'!$E$8="Binary",IF(D126=Codification!C$7,1,0),IF('Model Design Sheet'!$E$8="Continuous",D126,INDEX(Codification!C$12:C$14,MATCH(Calculator!D126,Codification!C$7:C$9,0),1)))*Regression!D$12,"")</f>
        <v>0</v>
      </c>
      <c r="K126" s="32" t="str">
        <f>IFERROR(IF('Model Design Sheet'!$F$8="Binary",IF(E126=Codification!D$7,1,0),IF('Model Design Sheet'!$F$8="Continuous",E126,INDEX(Codification!D$12:D$14,MATCH(Calculator!E126,Codification!D$7:D$9,0),1)))*Regression!E$12,"")</f>
        <v/>
      </c>
      <c r="L126" s="155">
        <f>Regression!$Q$9</f>
        <v>0.18474308830087424</v>
      </c>
    </row>
    <row r="127" spans="1:12" x14ac:dyDescent="0.3">
      <c r="A127" s="341">
        <v>123</v>
      </c>
      <c r="B127" s="127"/>
      <c r="C127" s="310"/>
      <c r="D127" s="128"/>
      <c r="E127" s="129"/>
      <c r="F127" s="144">
        <f t="shared" si="1"/>
        <v>0.18474308830087424</v>
      </c>
      <c r="H127" s="154">
        <f>IFERROR(IF('Model Design Sheet'!$C$8="Binary",IF(B127=Codification!A$7,1,0),IF('Model Design Sheet'!$C$8="Continuous",B127,INDEX(Codification!A$12:A$14,MATCH(Calculator!B127,Codification!A$7:A$9,0),1)))*Regression!B$12,"")</f>
        <v>0</v>
      </c>
      <c r="I127" s="32">
        <f>IFERROR(IF('Model Design Sheet'!$D$8="Binary",IF(C127=Codification!B$7,1,0),IF('Model Design Sheet'!$D$8="Continuous",C127,INDEX(Codification!B$12:B$14,MATCH(Calculator!C127,Codification!B$7:B$9,0),1)))*Regression!C$12,"")</f>
        <v>0</v>
      </c>
      <c r="J127" s="32">
        <f>IFERROR(IF('Model Design Sheet'!$E$8="Binary",IF(D127=Codification!C$7,1,0),IF('Model Design Sheet'!$E$8="Continuous",D127,INDEX(Codification!C$12:C$14,MATCH(Calculator!D127,Codification!C$7:C$9,0),1)))*Regression!D$12,"")</f>
        <v>0</v>
      </c>
      <c r="K127" s="32" t="str">
        <f>IFERROR(IF('Model Design Sheet'!$F$8="Binary",IF(E127=Codification!D$7,1,0),IF('Model Design Sheet'!$F$8="Continuous",E127,INDEX(Codification!D$12:D$14,MATCH(Calculator!E127,Codification!D$7:D$9,0),1)))*Regression!E$12,"")</f>
        <v/>
      </c>
      <c r="L127" s="155">
        <f>Regression!$Q$9</f>
        <v>0.18474308830087424</v>
      </c>
    </row>
    <row r="128" spans="1:12" x14ac:dyDescent="0.3">
      <c r="A128" s="123">
        <v>124</v>
      </c>
      <c r="B128" s="124"/>
      <c r="C128" s="309"/>
      <c r="D128" s="125"/>
      <c r="E128" s="126"/>
      <c r="F128" s="144">
        <f t="shared" si="1"/>
        <v>0.18474308830087424</v>
      </c>
      <c r="H128" s="154">
        <f>IFERROR(IF('Model Design Sheet'!$C$8="Binary",IF(B128=Codification!A$7,1,0),IF('Model Design Sheet'!$C$8="Continuous",B128,INDEX(Codification!A$12:A$14,MATCH(Calculator!B128,Codification!A$7:A$9,0),1)))*Regression!B$12,"")</f>
        <v>0</v>
      </c>
      <c r="I128" s="32">
        <f>IFERROR(IF('Model Design Sheet'!$D$8="Binary",IF(C128=Codification!B$7,1,0),IF('Model Design Sheet'!$D$8="Continuous",C128,INDEX(Codification!B$12:B$14,MATCH(Calculator!C128,Codification!B$7:B$9,0),1)))*Regression!C$12,"")</f>
        <v>0</v>
      </c>
      <c r="J128" s="32">
        <f>IFERROR(IF('Model Design Sheet'!$E$8="Binary",IF(D128=Codification!C$7,1,0),IF('Model Design Sheet'!$E$8="Continuous",D128,INDEX(Codification!C$12:C$14,MATCH(Calculator!D128,Codification!C$7:C$9,0),1)))*Regression!D$12,"")</f>
        <v>0</v>
      </c>
      <c r="K128" s="32" t="str">
        <f>IFERROR(IF('Model Design Sheet'!$F$8="Binary",IF(E128=Codification!D$7,1,0),IF('Model Design Sheet'!$F$8="Continuous",E128,INDEX(Codification!D$12:D$14,MATCH(Calculator!E128,Codification!D$7:D$9,0),1)))*Regression!E$12,"")</f>
        <v/>
      </c>
      <c r="L128" s="155">
        <f>Regression!$Q$9</f>
        <v>0.18474308830087424</v>
      </c>
    </row>
    <row r="129" spans="1:12" x14ac:dyDescent="0.3">
      <c r="A129" s="341">
        <v>125</v>
      </c>
      <c r="B129" s="127"/>
      <c r="C129" s="310"/>
      <c r="D129" s="128"/>
      <c r="E129" s="129"/>
      <c r="F129" s="144">
        <f t="shared" si="1"/>
        <v>0.18474308830087424</v>
      </c>
      <c r="H129" s="154">
        <f>IFERROR(IF('Model Design Sheet'!$C$8="Binary",IF(B129=Codification!A$7,1,0),IF('Model Design Sheet'!$C$8="Continuous",B129,INDEX(Codification!A$12:A$14,MATCH(Calculator!B129,Codification!A$7:A$9,0),1)))*Regression!B$12,"")</f>
        <v>0</v>
      </c>
      <c r="I129" s="32">
        <f>IFERROR(IF('Model Design Sheet'!$D$8="Binary",IF(C129=Codification!B$7,1,0),IF('Model Design Sheet'!$D$8="Continuous",C129,INDEX(Codification!B$12:B$14,MATCH(Calculator!C129,Codification!B$7:B$9,0),1)))*Regression!C$12,"")</f>
        <v>0</v>
      </c>
      <c r="J129" s="32">
        <f>IFERROR(IF('Model Design Sheet'!$E$8="Binary",IF(D129=Codification!C$7,1,0),IF('Model Design Sheet'!$E$8="Continuous",D129,INDEX(Codification!C$12:C$14,MATCH(Calculator!D129,Codification!C$7:C$9,0),1)))*Regression!D$12,"")</f>
        <v>0</v>
      </c>
      <c r="K129" s="32" t="str">
        <f>IFERROR(IF('Model Design Sheet'!$F$8="Binary",IF(E129=Codification!D$7,1,0),IF('Model Design Sheet'!$F$8="Continuous",E129,INDEX(Codification!D$12:D$14,MATCH(Calculator!E129,Codification!D$7:D$9,0),1)))*Regression!E$12,"")</f>
        <v/>
      </c>
      <c r="L129" s="155">
        <f>Regression!$Q$9</f>
        <v>0.18474308830087424</v>
      </c>
    </row>
    <row r="130" spans="1:12" x14ac:dyDescent="0.3">
      <c r="A130" s="123">
        <v>126</v>
      </c>
      <c r="B130" s="124"/>
      <c r="C130" s="309"/>
      <c r="D130" s="125"/>
      <c r="E130" s="126"/>
      <c r="F130" s="144">
        <f t="shared" si="1"/>
        <v>0.18474308830087424</v>
      </c>
      <c r="H130" s="154">
        <f>IFERROR(IF('Model Design Sheet'!$C$8="Binary",IF(B130=Codification!A$7,1,0),IF('Model Design Sheet'!$C$8="Continuous",B130,INDEX(Codification!A$12:A$14,MATCH(Calculator!B130,Codification!A$7:A$9,0),1)))*Regression!B$12,"")</f>
        <v>0</v>
      </c>
      <c r="I130" s="32">
        <f>IFERROR(IF('Model Design Sheet'!$D$8="Binary",IF(C130=Codification!B$7,1,0),IF('Model Design Sheet'!$D$8="Continuous",C130,INDEX(Codification!B$12:B$14,MATCH(Calculator!C130,Codification!B$7:B$9,0),1)))*Regression!C$12,"")</f>
        <v>0</v>
      </c>
      <c r="J130" s="32">
        <f>IFERROR(IF('Model Design Sheet'!$E$8="Binary",IF(D130=Codification!C$7,1,0),IF('Model Design Sheet'!$E$8="Continuous",D130,INDEX(Codification!C$12:C$14,MATCH(Calculator!D130,Codification!C$7:C$9,0),1)))*Regression!D$12,"")</f>
        <v>0</v>
      </c>
      <c r="K130" s="32" t="str">
        <f>IFERROR(IF('Model Design Sheet'!$F$8="Binary",IF(E130=Codification!D$7,1,0),IF('Model Design Sheet'!$F$8="Continuous",E130,INDEX(Codification!D$12:D$14,MATCH(Calculator!E130,Codification!D$7:D$9,0),1)))*Regression!E$12,"")</f>
        <v/>
      </c>
      <c r="L130" s="155">
        <f>Regression!$Q$9</f>
        <v>0.18474308830087424</v>
      </c>
    </row>
    <row r="131" spans="1:12" x14ac:dyDescent="0.3">
      <c r="A131" s="341">
        <v>127</v>
      </c>
      <c r="B131" s="127"/>
      <c r="C131" s="310"/>
      <c r="D131" s="128"/>
      <c r="E131" s="129"/>
      <c r="F131" s="144">
        <f t="shared" si="1"/>
        <v>0.18474308830087424</v>
      </c>
      <c r="H131" s="154">
        <f>IFERROR(IF('Model Design Sheet'!$C$8="Binary",IF(B131=Codification!A$7,1,0),IF('Model Design Sheet'!$C$8="Continuous",B131,INDEX(Codification!A$12:A$14,MATCH(Calculator!B131,Codification!A$7:A$9,0),1)))*Regression!B$12,"")</f>
        <v>0</v>
      </c>
      <c r="I131" s="32">
        <f>IFERROR(IF('Model Design Sheet'!$D$8="Binary",IF(C131=Codification!B$7,1,0),IF('Model Design Sheet'!$D$8="Continuous",C131,INDEX(Codification!B$12:B$14,MATCH(Calculator!C131,Codification!B$7:B$9,0),1)))*Regression!C$12,"")</f>
        <v>0</v>
      </c>
      <c r="J131" s="32">
        <f>IFERROR(IF('Model Design Sheet'!$E$8="Binary",IF(D131=Codification!C$7,1,0),IF('Model Design Sheet'!$E$8="Continuous",D131,INDEX(Codification!C$12:C$14,MATCH(Calculator!D131,Codification!C$7:C$9,0),1)))*Regression!D$12,"")</f>
        <v>0</v>
      </c>
      <c r="K131" s="32" t="str">
        <f>IFERROR(IF('Model Design Sheet'!$F$8="Binary",IF(E131=Codification!D$7,1,0),IF('Model Design Sheet'!$F$8="Continuous",E131,INDEX(Codification!D$12:D$14,MATCH(Calculator!E131,Codification!D$7:D$9,0),1)))*Regression!E$12,"")</f>
        <v/>
      </c>
      <c r="L131" s="155">
        <f>Regression!$Q$9</f>
        <v>0.18474308830087424</v>
      </c>
    </row>
    <row r="132" spans="1:12" x14ac:dyDescent="0.3">
      <c r="A132" s="123">
        <v>128</v>
      </c>
      <c r="B132" s="124"/>
      <c r="C132" s="309"/>
      <c r="D132" s="125"/>
      <c r="E132" s="126"/>
      <c r="F132" s="144">
        <f t="shared" si="1"/>
        <v>0.18474308830087424</v>
      </c>
      <c r="H132" s="154">
        <f>IFERROR(IF('Model Design Sheet'!$C$8="Binary",IF(B132=Codification!A$7,1,0),IF('Model Design Sheet'!$C$8="Continuous",B132,INDEX(Codification!A$12:A$14,MATCH(Calculator!B132,Codification!A$7:A$9,0),1)))*Regression!B$12,"")</f>
        <v>0</v>
      </c>
      <c r="I132" s="32">
        <f>IFERROR(IF('Model Design Sheet'!$D$8="Binary",IF(C132=Codification!B$7,1,0),IF('Model Design Sheet'!$D$8="Continuous",C132,INDEX(Codification!B$12:B$14,MATCH(Calculator!C132,Codification!B$7:B$9,0),1)))*Regression!C$12,"")</f>
        <v>0</v>
      </c>
      <c r="J132" s="32">
        <f>IFERROR(IF('Model Design Sheet'!$E$8="Binary",IF(D132=Codification!C$7,1,0),IF('Model Design Sheet'!$E$8="Continuous",D132,INDEX(Codification!C$12:C$14,MATCH(Calculator!D132,Codification!C$7:C$9,0),1)))*Regression!D$12,"")</f>
        <v>0</v>
      </c>
      <c r="K132" s="32" t="str">
        <f>IFERROR(IF('Model Design Sheet'!$F$8="Binary",IF(E132=Codification!D$7,1,0),IF('Model Design Sheet'!$F$8="Continuous",E132,INDEX(Codification!D$12:D$14,MATCH(Calculator!E132,Codification!D$7:D$9,0),1)))*Regression!E$12,"")</f>
        <v/>
      </c>
      <c r="L132" s="155">
        <f>Regression!$Q$9</f>
        <v>0.18474308830087424</v>
      </c>
    </row>
    <row r="133" spans="1:12" x14ac:dyDescent="0.3">
      <c r="A133" s="341">
        <v>129</v>
      </c>
      <c r="B133" s="127"/>
      <c r="C133" s="310"/>
      <c r="D133" s="128"/>
      <c r="E133" s="129"/>
      <c r="F133" s="144">
        <f t="shared" ref="F133:F196" si="2">MAX(SUM(H133:L133),0)</f>
        <v>0.18474308830087424</v>
      </c>
      <c r="H133" s="154">
        <f>IFERROR(IF('Model Design Sheet'!$C$8="Binary",IF(B133=Codification!A$7,1,0),IF('Model Design Sheet'!$C$8="Continuous",B133,INDEX(Codification!A$12:A$14,MATCH(Calculator!B133,Codification!A$7:A$9,0),1)))*Regression!B$12,"")</f>
        <v>0</v>
      </c>
      <c r="I133" s="32">
        <f>IFERROR(IF('Model Design Sheet'!$D$8="Binary",IF(C133=Codification!B$7,1,0),IF('Model Design Sheet'!$D$8="Continuous",C133,INDEX(Codification!B$12:B$14,MATCH(Calculator!C133,Codification!B$7:B$9,0),1)))*Regression!C$12,"")</f>
        <v>0</v>
      </c>
      <c r="J133" s="32">
        <f>IFERROR(IF('Model Design Sheet'!$E$8="Binary",IF(D133=Codification!C$7,1,0),IF('Model Design Sheet'!$E$8="Continuous",D133,INDEX(Codification!C$12:C$14,MATCH(Calculator!D133,Codification!C$7:C$9,0),1)))*Regression!D$12,"")</f>
        <v>0</v>
      </c>
      <c r="K133" s="32" t="str">
        <f>IFERROR(IF('Model Design Sheet'!$F$8="Binary",IF(E133=Codification!D$7,1,0),IF('Model Design Sheet'!$F$8="Continuous",E133,INDEX(Codification!D$12:D$14,MATCH(Calculator!E133,Codification!D$7:D$9,0),1)))*Regression!E$12,"")</f>
        <v/>
      </c>
      <c r="L133" s="155">
        <f>Regression!$Q$9</f>
        <v>0.18474308830087424</v>
      </c>
    </row>
    <row r="134" spans="1:12" x14ac:dyDescent="0.3">
      <c r="A134" s="123">
        <v>130</v>
      </c>
      <c r="B134" s="124"/>
      <c r="C134" s="309"/>
      <c r="D134" s="125"/>
      <c r="E134" s="126"/>
      <c r="F134" s="144">
        <f t="shared" si="2"/>
        <v>0.18474308830087424</v>
      </c>
      <c r="H134" s="154">
        <f>IFERROR(IF('Model Design Sheet'!$C$8="Binary",IF(B134=Codification!A$7,1,0),IF('Model Design Sheet'!$C$8="Continuous",B134,INDEX(Codification!A$12:A$14,MATCH(Calculator!B134,Codification!A$7:A$9,0),1)))*Regression!B$12,"")</f>
        <v>0</v>
      </c>
      <c r="I134" s="32">
        <f>IFERROR(IF('Model Design Sheet'!$D$8="Binary",IF(C134=Codification!B$7,1,0),IF('Model Design Sheet'!$D$8="Continuous",C134,INDEX(Codification!B$12:B$14,MATCH(Calculator!C134,Codification!B$7:B$9,0),1)))*Regression!C$12,"")</f>
        <v>0</v>
      </c>
      <c r="J134" s="32">
        <f>IFERROR(IF('Model Design Sheet'!$E$8="Binary",IF(D134=Codification!C$7,1,0),IF('Model Design Sheet'!$E$8="Continuous",D134,INDEX(Codification!C$12:C$14,MATCH(Calculator!D134,Codification!C$7:C$9,0),1)))*Regression!D$12,"")</f>
        <v>0</v>
      </c>
      <c r="K134" s="32" t="str">
        <f>IFERROR(IF('Model Design Sheet'!$F$8="Binary",IF(E134=Codification!D$7,1,0),IF('Model Design Sheet'!$F$8="Continuous",E134,INDEX(Codification!D$12:D$14,MATCH(Calculator!E134,Codification!D$7:D$9,0),1)))*Regression!E$12,"")</f>
        <v/>
      </c>
      <c r="L134" s="155">
        <f>Regression!$Q$9</f>
        <v>0.18474308830087424</v>
      </c>
    </row>
    <row r="135" spans="1:12" x14ac:dyDescent="0.3">
      <c r="A135" s="341">
        <v>131</v>
      </c>
      <c r="B135" s="127"/>
      <c r="C135" s="310"/>
      <c r="D135" s="128"/>
      <c r="E135" s="129"/>
      <c r="F135" s="144">
        <f t="shared" si="2"/>
        <v>0.18474308830087424</v>
      </c>
      <c r="H135" s="154">
        <f>IFERROR(IF('Model Design Sheet'!$C$8="Binary",IF(B135=Codification!A$7,1,0),IF('Model Design Sheet'!$C$8="Continuous",B135,INDEX(Codification!A$12:A$14,MATCH(Calculator!B135,Codification!A$7:A$9,0),1)))*Regression!B$12,"")</f>
        <v>0</v>
      </c>
      <c r="I135" s="32">
        <f>IFERROR(IF('Model Design Sheet'!$D$8="Binary",IF(C135=Codification!B$7,1,0),IF('Model Design Sheet'!$D$8="Continuous",C135,INDEX(Codification!B$12:B$14,MATCH(Calculator!C135,Codification!B$7:B$9,0),1)))*Regression!C$12,"")</f>
        <v>0</v>
      </c>
      <c r="J135" s="32">
        <f>IFERROR(IF('Model Design Sheet'!$E$8="Binary",IF(D135=Codification!C$7,1,0),IF('Model Design Sheet'!$E$8="Continuous",D135,INDEX(Codification!C$12:C$14,MATCH(Calculator!D135,Codification!C$7:C$9,0),1)))*Regression!D$12,"")</f>
        <v>0</v>
      </c>
      <c r="K135" s="32" t="str">
        <f>IFERROR(IF('Model Design Sheet'!$F$8="Binary",IF(E135=Codification!D$7,1,0),IF('Model Design Sheet'!$F$8="Continuous",E135,INDEX(Codification!D$12:D$14,MATCH(Calculator!E135,Codification!D$7:D$9,0),1)))*Regression!E$12,"")</f>
        <v/>
      </c>
      <c r="L135" s="155">
        <f>Regression!$Q$9</f>
        <v>0.18474308830087424</v>
      </c>
    </row>
    <row r="136" spans="1:12" x14ac:dyDescent="0.3">
      <c r="A136" s="123">
        <v>132</v>
      </c>
      <c r="B136" s="124"/>
      <c r="C136" s="309"/>
      <c r="D136" s="125"/>
      <c r="E136" s="126"/>
      <c r="F136" s="144">
        <f t="shared" si="2"/>
        <v>0.18474308830087424</v>
      </c>
      <c r="H136" s="154">
        <f>IFERROR(IF('Model Design Sheet'!$C$8="Binary",IF(B136=Codification!A$7,1,0),IF('Model Design Sheet'!$C$8="Continuous",B136,INDEX(Codification!A$12:A$14,MATCH(Calculator!B136,Codification!A$7:A$9,0),1)))*Regression!B$12,"")</f>
        <v>0</v>
      </c>
      <c r="I136" s="32">
        <f>IFERROR(IF('Model Design Sheet'!$D$8="Binary",IF(C136=Codification!B$7,1,0),IF('Model Design Sheet'!$D$8="Continuous",C136,INDEX(Codification!B$12:B$14,MATCH(Calculator!C136,Codification!B$7:B$9,0),1)))*Regression!C$12,"")</f>
        <v>0</v>
      </c>
      <c r="J136" s="32">
        <f>IFERROR(IF('Model Design Sheet'!$E$8="Binary",IF(D136=Codification!C$7,1,0),IF('Model Design Sheet'!$E$8="Continuous",D136,INDEX(Codification!C$12:C$14,MATCH(Calculator!D136,Codification!C$7:C$9,0),1)))*Regression!D$12,"")</f>
        <v>0</v>
      </c>
      <c r="K136" s="32" t="str">
        <f>IFERROR(IF('Model Design Sheet'!$F$8="Binary",IF(E136=Codification!D$7,1,0),IF('Model Design Sheet'!$F$8="Continuous",E136,INDEX(Codification!D$12:D$14,MATCH(Calculator!E136,Codification!D$7:D$9,0),1)))*Regression!E$12,"")</f>
        <v/>
      </c>
      <c r="L136" s="155">
        <f>Regression!$Q$9</f>
        <v>0.18474308830087424</v>
      </c>
    </row>
    <row r="137" spans="1:12" x14ac:dyDescent="0.3">
      <c r="A137" s="341">
        <v>133</v>
      </c>
      <c r="B137" s="127"/>
      <c r="C137" s="310"/>
      <c r="D137" s="128"/>
      <c r="E137" s="129"/>
      <c r="F137" s="144">
        <f t="shared" si="2"/>
        <v>0.18474308830087424</v>
      </c>
      <c r="H137" s="154">
        <f>IFERROR(IF('Model Design Sheet'!$C$8="Binary",IF(B137=Codification!A$7,1,0),IF('Model Design Sheet'!$C$8="Continuous",B137,INDEX(Codification!A$12:A$14,MATCH(Calculator!B137,Codification!A$7:A$9,0),1)))*Regression!B$12,"")</f>
        <v>0</v>
      </c>
      <c r="I137" s="32">
        <f>IFERROR(IF('Model Design Sheet'!$D$8="Binary",IF(C137=Codification!B$7,1,0),IF('Model Design Sheet'!$D$8="Continuous",C137,INDEX(Codification!B$12:B$14,MATCH(Calculator!C137,Codification!B$7:B$9,0),1)))*Regression!C$12,"")</f>
        <v>0</v>
      </c>
      <c r="J137" s="32">
        <f>IFERROR(IF('Model Design Sheet'!$E$8="Binary",IF(D137=Codification!C$7,1,0),IF('Model Design Sheet'!$E$8="Continuous",D137,INDEX(Codification!C$12:C$14,MATCH(Calculator!D137,Codification!C$7:C$9,0),1)))*Regression!D$12,"")</f>
        <v>0</v>
      </c>
      <c r="K137" s="32" t="str">
        <f>IFERROR(IF('Model Design Sheet'!$F$8="Binary",IF(E137=Codification!D$7,1,0),IF('Model Design Sheet'!$F$8="Continuous",E137,INDEX(Codification!D$12:D$14,MATCH(Calculator!E137,Codification!D$7:D$9,0),1)))*Regression!E$12,"")</f>
        <v/>
      </c>
      <c r="L137" s="155">
        <f>Regression!$Q$9</f>
        <v>0.18474308830087424</v>
      </c>
    </row>
    <row r="138" spans="1:12" x14ac:dyDescent="0.3">
      <c r="A138" s="123">
        <v>134</v>
      </c>
      <c r="B138" s="124"/>
      <c r="C138" s="309"/>
      <c r="D138" s="125"/>
      <c r="E138" s="126"/>
      <c r="F138" s="144">
        <f t="shared" si="2"/>
        <v>0.18474308830087424</v>
      </c>
      <c r="H138" s="154">
        <f>IFERROR(IF('Model Design Sheet'!$C$8="Binary",IF(B138=Codification!A$7,1,0),IF('Model Design Sheet'!$C$8="Continuous",B138,INDEX(Codification!A$12:A$14,MATCH(Calculator!B138,Codification!A$7:A$9,0),1)))*Regression!B$12,"")</f>
        <v>0</v>
      </c>
      <c r="I138" s="32">
        <f>IFERROR(IF('Model Design Sheet'!$D$8="Binary",IF(C138=Codification!B$7,1,0),IF('Model Design Sheet'!$D$8="Continuous",C138,INDEX(Codification!B$12:B$14,MATCH(Calculator!C138,Codification!B$7:B$9,0),1)))*Regression!C$12,"")</f>
        <v>0</v>
      </c>
      <c r="J138" s="32">
        <f>IFERROR(IF('Model Design Sheet'!$E$8="Binary",IF(D138=Codification!C$7,1,0),IF('Model Design Sheet'!$E$8="Continuous",D138,INDEX(Codification!C$12:C$14,MATCH(Calculator!D138,Codification!C$7:C$9,0),1)))*Regression!D$12,"")</f>
        <v>0</v>
      </c>
      <c r="K138" s="32" t="str">
        <f>IFERROR(IF('Model Design Sheet'!$F$8="Binary",IF(E138=Codification!D$7,1,0),IF('Model Design Sheet'!$F$8="Continuous",E138,INDEX(Codification!D$12:D$14,MATCH(Calculator!E138,Codification!D$7:D$9,0),1)))*Regression!E$12,"")</f>
        <v/>
      </c>
      <c r="L138" s="155">
        <f>Regression!$Q$9</f>
        <v>0.18474308830087424</v>
      </c>
    </row>
    <row r="139" spans="1:12" x14ac:dyDescent="0.3">
      <c r="A139" s="341">
        <v>135</v>
      </c>
      <c r="B139" s="127"/>
      <c r="C139" s="310"/>
      <c r="D139" s="128"/>
      <c r="E139" s="129"/>
      <c r="F139" s="144">
        <f t="shared" si="2"/>
        <v>0.18474308830087424</v>
      </c>
      <c r="H139" s="154">
        <f>IFERROR(IF('Model Design Sheet'!$C$8="Binary",IF(B139=Codification!A$7,1,0),IF('Model Design Sheet'!$C$8="Continuous",B139,INDEX(Codification!A$12:A$14,MATCH(Calculator!B139,Codification!A$7:A$9,0),1)))*Regression!B$12,"")</f>
        <v>0</v>
      </c>
      <c r="I139" s="32">
        <f>IFERROR(IF('Model Design Sheet'!$D$8="Binary",IF(C139=Codification!B$7,1,0),IF('Model Design Sheet'!$D$8="Continuous",C139,INDEX(Codification!B$12:B$14,MATCH(Calculator!C139,Codification!B$7:B$9,0),1)))*Regression!C$12,"")</f>
        <v>0</v>
      </c>
      <c r="J139" s="32">
        <f>IFERROR(IF('Model Design Sheet'!$E$8="Binary",IF(D139=Codification!C$7,1,0),IF('Model Design Sheet'!$E$8="Continuous",D139,INDEX(Codification!C$12:C$14,MATCH(Calculator!D139,Codification!C$7:C$9,0),1)))*Regression!D$12,"")</f>
        <v>0</v>
      </c>
      <c r="K139" s="32" t="str">
        <f>IFERROR(IF('Model Design Sheet'!$F$8="Binary",IF(E139=Codification!D$7,1,0),IF('Model Design Sheet'!$F$8="Continuous",E139,INDEX(Codification!D$12:D$14,MATCH(Calculator!E139,Codification!D$7:D$9,0),1)))*Regression!E$12,"")</f>
        <v/>
      </c>
      <c r="L139" s="155">
        <f>Regression!$Q$9</f>
        <v>0.18474308830087424</v>
      </c>
    </row>
    <row r="140" spans="1:12" x14ac:dyDescent="0.3">
      <c r="A140" s="123">
        <v>136</v>
      </c>
      <c r="B140" s="124"/>
      <c r="C140" s="309"/>
      <c r="D140" s="125"/>
      <c r="E140" s="126"/>
      <c r="F140" s="144">
        <f t="shared" si="2"/>
        <v>0.18474308830087424</v>
      </c>
      <c r="H140" s="154">
        <f>IFERROR(IF('Model Design Sheet'!$C$8="Binary",IF(B140=Codification!A$7,1,0),IF('Model Design Sheet'!$C$8="Continuous",B140,INDEX(Codification!A$12:A$14,MATCH(Calculator!B140,Codification!A$7:A$9,0),1)))*Regression!B$12,"")</f>
        <v>0</v>
      </c>
      <c r="I140" s="32">
        <f>IFERROR(IF('Model Design Sheet'!$D$8="Binary",IF(C140=Codification!B$7,1,0),IF('Model Design Sheet'!$D$8="Continuous",C140,INDEX(Codification!B$12:B$14,MATCH(Calculator!C140,Codification!B$7:B$9,0),1)))*Regression!C$12,"")</f>
        <v>0</v>
      </c>
      <c r="J140" s="32">
        <f>IFERROR(IF('Model Design Sheet'!$E$8="Binary",IF(D140=Codification!C$7,1,0),IF('Model Design Sheet'!$E$8="Continuous",D140,INDEX(Codification!C$12:C$14,MATCH(Calculator!D140,Codification!C$7:C$9,0),1)))*Regression!D$12,"")</f>
        <v>0</v>
      </c>
      <c r="K140" s="32" t="str">
        <f>IFERROR(IF('Model Design Sheet'!$F$8="Binary",IF(E140=Codification!D$7,1,0),IF('Model Design Sheet'!$F$8="Continuous",E140,INDEX(Codification!D$12:D$14,MATCH(Calculator!E140,Codification!D$7:D$9,0),1)))*Regression!E$12,"")</f>
        <v/>
      </c>
      <c r="L140" s="155">
        <f>Regression!$Q$9</f>
        <v>0.18474308830087424</v>
      </c>
    </row>
    <row r="141" spans="1:12" x14ac:dyDescent="0.3">
      <c r="A141" s="341">
        <v>137</v>
      </c>
      <c r="B141" s="127"/>
      <c r="C141" s="310"/>
      <c r="D141" s="128"/>
      <c r="E141" s="129"/>
      <c r="F141" s="144">
        <f t="shared" si="2"/>
        <v>0.18474308830087424</v>
      </c>
      <c r="H141" s="154">
        <f>IFERROR(IF('Model Design Sheet'!$C$8="Binary",IF(B141=Codification!A$7,1,0),IF('Model Design Sheet'!$C$8="Continuous",B141,INDEX(Codification!A$12:A$14,MATCH(Calculator!B141,Codification!A$7:A$9,0),1)))*Regression!B$12,"")</f>
        <v>0</v>
      </c>
      <c r="I141" s="32">
        <f>IFERROR(IF('Model Design Sheet'!$D$8="Binary",IF(C141=Codification!B$7,1,0),IF('Model Design Sheet'!$D$8="Continuous",C141,INDEX(Codification!B$12:B$14,MATCH(Calculator!C141,Codification!B$7:B$9,0),1)))*Regression!C$12,"")</f>
        <v>0</v>
      </c>
      <c r="J141" s="32">
        <f>IFERROR(IF('Model Design Sheet'!$E$8="Binary",IF(D141=Codification!C$7,1,0),IF('Model Design Sheet'!$E$8="Continuous",D141,INDEX(Codification!C$12:C$14,MATCH(Calculator!D141,Codification!C$7:C$9,0),1)))*Regression!D$12,"")</f>
        <v>0</v>
      </c>
      <c r="K141" s="32" t="str">
        <f>IFERROR(IF('Model Design Sheet'!$F$8="Binary",IF(E141=Codification!D$7,1,0),IF('Model Design Sheet'!$F$8="Continuous",E141,INDEX(Codification!D$12:D$14,MATCH(Calculator!E141,Codification!D$7:D$9,0),1)))*Regression!E$12,"")</f>
        <v/>
      </c>
      <c r="L141" s="155">
        <f>Regression!$Q$9</f>
        <v>0.18474308830087424</v>
      </c>
    </row>
    <row r="142" spans="1:12" x14ac:dyDescent="0.3">
      <c r="A142" s="123">
        <v>138</v>
      </c>
      <c r="B142" s="124"/>
      <c r="C142" s="309"/>
      <c r="D142" s="125"/>
      <c r="E142" s="126"/>
      <c r="F142" s="144">
        <f t="shared" si="2"/>
        <v>0.18474308830087424</v>
      </c>
      <c r="H142" s="154">
        <f>IFERROR(IF('Model Design Sheet'!$C$8="Binary",IF(B142=Codification!A$7,1,0),IF('Model Design Sheet'!$C$8="Continuous",B142,INDEX(Codification!A$12:A$14,MATCH(Calculator!B142,Codification!A$7:A$9,0),1)))*Regression!B$12,"")</f>
        <v>0</v>
      </c>
      <c r="I142" s="32">
        <f>IFERROR(IF('Model Design Sheet'!$D$8="Binary",IF(C142=Codification!B$7,1,0),IF('Model Design Sheet'!$D$8="Continuous",C142,INDEX(Codification!B$12:B$14,MATCH(Calculator!C142,Codification!B$7:B$9,0),1)))*Regression!C$12,"")</f>
        <v>0</v>
      </c>
      <c r="J142" s="32">
        <f>IFERROR(IF('Model Design Sheet'!$E$8="Binary",IF(D142=Codification!C$7,1,0),IF('Model Design Sheet'!$E$8="Continuous",D142,INDEX(Codification!C$12:C$14,MATCH(Calculator!D142,Codification!C$7:C$9,0),1)))*Regression!D$12,"")</f>
        <v>0</v>
      </c>
      <c r="K142" s="32" t="str">
        <f>IFERROR(IF('Model Design Sheet'!$F$8="Binary",IF(E142=Codification!D$7,1,0),IF('Model Design Sheet'!$F$8="Continuous",E142,INDEX(Codification!D$12:D$14,MATCH(Calculator!E142,Codification!D$7:D$9,0),1)))*Regression!E$12,"")</f>
        <v/>
      </c>
      <c r="L142" s="155">
        <f>Regression!$Q$9</f>
        <v>0.18474308830087424</v>
      </c>
    </row>
    <row r="143" spans="1:12" x14ac:dyDescent="0.3">
      <c r="A143" s="341">
        <v>139</v>
      </c>
      <c r="B143" s="127"/>
      <c r="C143" s="310"/>
      <c r="D143" s="128"/>
      <c r="E143" s="129"/>
      <c r="F143" s="144">
        <f t="shared" si="2"/>
        <v>0.18474308830087424</v>
      </c>
      <c r="H143" s="154">
        <f>IFERROR(IF('Model Design Sheet'!$C$8="Binary",IF(B143=Codification!A$7,1,0),IF('Model Design Sheet'!$C$8="Continuous",B143,INDEX(Codification!A$12:A$14,MATCH(Calculator!B143,Codification!A$7:A$9,0),1)))*Regression!B$12,"")</f>
        <v>0</v>
      </c>
      <c r="I143" s="32">
        <f>IFERROR(IF('Model Design Sheet'!$D$8="Binary",IF(C143=Codification!B$7,1,0),IF('Model Design Sheet'!$D$8="Continuous",C143,INDEX(Codification!B$12:B$14,MATCH(Calculator!C143,Codification!B$7:B$9,0),1)))*Regression!C$12,"")</f>
        <v>0</v>
      </c>
      <c r="J143" s="32">
        <f>IFERROR(IF('Model Design Sheet'!$E$8="Binary",IF(D143=Codification!C$7,1,0),IF('Model Design Sheet'!$E$8="Continuous",D143,INDEX(Codification!C$12:C$14,MATCH(Calculator!D143,Codification!C$7:C$9,0),1)))*Regression!D$12,"")</f>
        <v>0</v>
      </c>
      <c r="K143" s="32" t="str">
        <f>IFERROR(IF('Model Design Sheet'!$F$8="Binary",IF(E143=Codification!D$7,1,0),IF('Model Design Sheet'!$F$8="Continuous",E143,INDEX(Codification!D$12:D$14,MATCH(Calculator!E143,Codification!D$7:D$9,0),1)))*Regression!E$12,"")</f>
        <v/>
      </c>
      <c r="L143" s="155">
        <f>Regression!$Q$9</f>
        <v>0.18474308830087424</v>
      </c>
    </row>
    <row r="144" spans="1:12" x14ac:dyDescent="0.3">
      <c r="A144" s="123">
        <v>140</v>
      </c>
      <c r="B144" s="124"/>
      <c r="C144" s="309"/>
      <c r="D144" s="125"/>
      <c r="E144" s="126"/>
      <c r="F144" s="144">
        <f t="shared" si="2"/>
        <v>0.18474308830087424</v>
      </c>
      <c r="H144" s="154">
        <f>IFERROR(IF('Model Design Sheet'!$C$8="Binary",IF(B144=Codification!A$7,1,0),IF('Model Design Sheet'!$C$8="Continuous",B144,INDEX(Codification!A$12:A$14,MATCH(Calculator!B144,Codification!A$7:A$9,0),1)))*Regression!B$12,"")</f>
        <v>0</v>
      </c>
      <c r="I144" s="32">
        <f>IFERROR(IF('Model Design Sheet'!$D$8="Binary",IF(C144=Codification!B$7,1,0),IF('Model Design Sheet'!$D$8="Continuous",C144,INDEX(Codification!B$12:B$14,MATCH(Calculator!C144,Codification!B$7:B$9,0),1)))*Regression!C$12,"")</f>
        <v>0</v>
      </c>
      <c r="J144" s="32">
        <f>IFERROR(IF('Model Design Sheet'!$E$8="Binary",IF(D144=Codification!C$7,1,0),IF('Model Design Sheet'!$E$8="Continuous",D144,INDEX(Codification!C$12:C$14,MATCH(Calculator!D144,Codification!C$7:C$9,0),1)))*Regression!D$12,"")</f>
        <v>0</v>
      </c>
      <c r="K144" s="32" t="str">
        <f>IFERROR(IF('Model Design Sheet'!$F$8="Binary",IF(E144=Codification!D$7,1,0),IF('Model Design Sheet'!$F$8="Continuous",E144,INDEX(Codification!D$12:D$14,MATCH(Calculator!E144,Codification!D$7:D$9,0),1)))*Regression!E$12,"")</f>
        <v/>
      </c>
      <c r="L144" s="155">
        <f>Regression!$Q$9</f>
        <v>0.18474308830087424</v>
      </c>
    </row>
    <row r="145" spans="1:12" x14ac:dyDescent="0.3">
      <c r="A145" s="341">
        <v>141</v>
      </c>
      <c r="B145" s="127"/>
      <c r="C145" s="310"/>
      <c r="D145" s="128"/>
      <c r="E145" s="129"/>
      <c r="F145" s="144">
        <f t="shared" si="2"/>
        <v>0.18474308830087424</v>
      </c>
      <c r="H145" s="154">
        <f>IFERROR(IF('Model Design Sheet'!$C$8="Binary",IF(B145=Codification!A$7,1,0),IF('Model Design Sheet'!$C$8="Continuous",B145,INDEX(Codification!A$12:A$14,MATCH(Calculator!B145,Codification!A$7:A$9,0),1)))*Regression!B$12,"")</f>
        <v>0</v>
      </c>
      <c r="I145" s="32">
        <f>IFERROR(IF('Model Design Sheet'!$D$8="Binary",IF(C145=Codification!B$7,1,0),IF('Model Design Sheet'!$D$8="Continuous",C145,INDEX(Codification!B$12:B$14,MATCH(Calculator!C145,Codification!B$7:B$9,0),1)))*Regression!C$12,"")</f>
        <v>0</v>
      </c>
      <c r="J145" s="32">
        <f>IFERROR(IF('Model Design Sheet'!$E$8="Binary",IF(D145=Codification!C$7,1,0),IF('Model Design Sheet'!$E$8="Continuous",D145,INDEX(Codification!C$12:C$14,MATCH(Calculator!D145,Codification!C$7:C$9,0),1)))*Regression!D$12,"")</f>
        <v>0</v>
      </c>
      <c r="K145" s="32" t="str">
        <f>IFERROR(IF('Model Design Sheet'!$F$8="Binary",IF(E145=Codification!D$7,1,0),IF('Model Design Sheet'!$F$8="Continuous",E145,INDEX(Codification!D$12:D$14,MATCH(Calculator!E145,Codification!D$7:D$9,0),1)))*Regression!E$12,"")</f>
        <v/>
      </c>
      <c r="L145" s="155">
        <f>Regression!$Q$9</f>
        <v>0.18474308830087424</v>
      </c>
    </row>
    <row r="146" spans="1:12" x14ac:dyDescent="0.3">
      <c r="A146" s="123">
        <v>142</v>
      </c>
      <c r="B146" s="124"/>
      <c r="C146" s="309"/>
      <c r="D146" s="125"/>
      <c r="E146" s="126"/>
      <c r="F146" s="144">
        <f t="shared" si="2"/>
        <v>0.18474308830087424</v>
      </c>
      <c r="H146" s="154">
        <f>IFERROR(IF('Model Design Sheet'!$C$8="Binary",IF(B146=Codification!A$7,1,0),IF('Model Design Sheet'!$C$8="Continuous",B146,INDEX(Codification!A$12:A$14,MATCH(Calculator!B146,Codification!A$7:A$9,0),1)))*Regression!B$12,"")</f>
        <v>0</v>
      </c>
      <c r="I146" s="32">
        <f>IFERROR(IF('Model Design Sheet'!$D$8="Binary",IF(C146=Codification!B$7,1,0),IF('Model Design Sheet'!$D$8="Continuous",C146,INDEX(Codification!B$12:B$14,MATCH(Calculator!C146,Codification!B$7:B$9,0),1)))*Regression!C$12,"")</f>
        <v>0</v>
      </c>
      <c r="J146" s="32">
        <f>IFERROR(IF('Model Design Sheet'!$E$8="Binary",IF(D146=Codification!C$7,1,0),IF('Model Design Sheet'!$E$8="Continuous",D146,INDEX(Codification!C$12:C$14,MATCH(Calculator!D146,Codification!C$7:C$9,0),1)))*Regression!D$12,"")</f>
        <v>0</v>
      </c>
      <c r="K146" s="32" t="str">
        <f>IFERROR(IF('Model Design Sheet'!$F$8="Binary",IF(E146=Codification!D$7,1,0),IF('Model Design Sheet'!$F$8="Continuous",E146,INDEX(Codification!D$12:D$14,MATCH(Calculator!E146,Codification!D$7:D$9,0),1)))*Regression!E$12,"")</f>
        <v/>
      </c>
      <c r="L146" s="155">
        <f>Regression!$Q$9</f>
        <v>0.18474308830087424</v>
      </c>
    </row>
    <row r="147" spans="1:12" x14ac:dyDescent="0.3">
      <c r="A147" s="341">
        <v>143</v>
      </c>
      <c r="B147" s="127"/>
      <c r="C147" s="310"/>
      <c r="D147" s="128"/>
      <c r="E147" s="129"/>
      <c r="F147" s="144">
        <f t="shared" si="2"/>
        <v>0.18474308830087424</v>
      </c>
      <c r="H147" s="154">
        <f>IFERROR(IF('Model Design Sheet'!$C$8="Binary",IF(B147=Codification!A$7,1,0),IF('Model Design Sheet'!$C$8="Continuous",B147,INDEX(Codification!A$12:A$14,MATCH(Calculator!B147,Codification!A$7:A$9,0),1)))*Regression!B$12,"")</f>
        <v>0</v>
      </c>
      <c r="I147" s="32">
        <f>IFERROR(IF('Model Design Sheet'!$D$8="Binary",IF(C147=Codification!B$7,1,0),IF('Model Design Sheet'!$D$8="Continuous",C147,INDEX(Codification!B$12:B$14,MATCH(Calculator!C147,Codification!B$7:B$9,0),1)))*Regression!C$12,"")</f>
        <v>0</v>
      </c>
      <c r="J147" s="32">
        <f>IFERROR(IF('Model Design Sheet'!$E$8="Binary",IF(D147=Codification!C$7,1,0),IF('Model Design Sheet'!$E$8="Continuous",D147,INDEX(Codification!C$12:C$14,MATCH(Calculator!D147,Codification!C$7:C$9,0),1)))*Regression!D$12,"")</f>
        <v>0</v>
      </c>
      <c r="K147" s="32" t="str">
        <f>IFERROR(IF('Model Design Sheet'!$F$8="Binary",IF(E147=Codification!D$7,1,0),IF('Model Design Sheet'!$F$8="Continuous",E147,INDEX(Codification!D$12:D$14,MATCH(Calculator!E147,Codification!D$7:D$9,0),1)))*Regression!E$12,"")</f>
        <v/>
      </c>
      <c r="L147" s="155">
        <f>Regression!$Q$9</f>
        <v>0.18474308830087424</v>
      </c>
    </row>
    <row r="148" spans="1:12" x14ac:dyDescent="0.3">
      <c r="A148" s="123">
        <v>144</v>
      </c>
      <c r="B148" s="124"/>
      <c r="C148" s="309"/>
      <c r="D148" s="125"/>
      <c r="E148" s="126"/>
      <c r="F148" s="144">
        <f t="shared" si="2"/>
        <v>0.18474308830087424</v>
      </c>
      <c r="H148" s="154">
        <f>IFERROR(IF('Model Design Sheet'!$C$8="Binary",IF(B148=Codification!A$7,1,0),IF('Model Design Sheet'!$C$8="Continuous",B148,INDEX(Codification!A$12:A$14,MATCH(Calculator!B148,Codification!A$7:A$9,0),1)))*Regression!B$12,"")</f>
        <v>0</v>
      </c>
      <c r="I148" s="32">
        <f>IFERROR(IF('Model Design Sheet'!$D$8="Binary",IF(C148=Codification!B$7,1,0),IF('Model Design Sheet'!$D$8="Continuous",C148,INDEX(Codification!B$12:B$14,MATCH(Calculator!C148,Codification!B$7:B$9,0),1)))*Regression!C$12,"")</f>
        <v>0</v>
      </c>
      <c r="J148" s="32">
        <f>IFERROR(IF('Model Design Sheet'!$E$8="Binary",IF(D148=Codification!C$7,1,0),IF('Model Design Sheet'!$E$8="Continuous",D148,INDEX(Codification!C$12:C$14,MATCH(Calculator!D148,Codification!C$7:C$9,0),1)))*Regression!D$12,"")</f>
        <v>0</v>
      </c>
      <c r="K148" s="32" t="str">
        <f>IFERROR(IF('Model Design Sheet'!$F$8="Binary",IF(E148=Codification!D$7,1,0),IF('Model Design Sheet'!$F$8="Continuous",E148,INDEX(Codification!D$12:D$14,MATCH(Calculator!E148,Codification!D$7:D$9,0),1)))*Regression!E$12,"")</f>
        <v/>
      </c>
      <c r="L148" s="155">
        <f>Regression!$Q$9</f>
        <v>0.18474308830087424</v>
      </c>
    </row>
    <row r="149" spans="1:12" x14ac:dyDescent="0.3">
      <c r="A149" s="341">
        <v>145</v>
      </c>
      <c r="B149" s="127"/>
      <c r="C149" s="310"/>
      <c r="D149" s="128"/>
      <c r="E149" s="129"/>
      <c r="F149" s="144">
        <f t="shared" si="2"/>
        <v>0.18474308830087424</v>
      </c>
      <c r="H149" s="154">
        <f>IFERROR(IF('Model Design Sheet'!$C$8="Binary",IF(B149=Codification!A$7,1,0),IF('Model Design Sheet'!$C$8="Continuous",B149,INDEX(Codification!A$12:A$14,MATCH(Calculator!B149,Codification!A$7:A$9,0),1)))*Regression!B$12,"")</f>
        <v>0</v>
      </c>
      <c r="I149" s="32">
        <f>IFERROR(IF('Model Design Sheet'!$D$8="Binary",IF(C149=Codification!B$7,1,0),IF('Model Design Sheet'!$D$8="Continuous",C149,INDEX(Codification!B$12:B$14,MATCH(Calculator!C149,Codification!B$7:B$9,0),1)))*Regression!C$12,"")</f>
        <v>0</v>
      </c>
      <c r="J149" s="32">
        <f>IFERROR(IF('Model Design Sheet'!$E$8="Binary",IF(D149=Codification!C$7,1,0),IF('Model Design Sheet'!$E$8="Continuous",D149,INDEX(Codification!C$12:C$14,MATCH(Calculator!D149,Codification!C$7:C$9,0),1)))*Regression!D$12,"")</f>
        <v>0</v>
      </c>
      <c r="K149" s="32" t="str">
        <f>IFERROR(IF('Model Design Sheet'!$F$8="Binary",IF(E149=Codification!D$7,1,0),IF('Model Design Sheet'!$F$8="Continuous",E149,INDEX(Codification!D$12:D$14,MATCH(Calculator!E149,Codification!D$7:D$9,0),1)))*Regression!E$12,"")</f>
        <v/>
      </c>
      <c r="L149" s="155">
        <f>Regression!$Q$9</f>
        <v>0.18474308830087424</v>
      </c>
    </row>
    <row r="150" spans="1:12" x14ac:dyDescent="0.3">
      <c r="A150" s="123">
        <v>146</v>
      </c>
      <c r="B150" s="124"/>
      <c r="C150" s="309"/>
      <c r="D150" s="125"/>
      <c r="E150" s="126"/>
      <c r="F150" s="144">
        <f t="shared" si="2"/>
        <v>0.18474308830087424</v>
      </c>
      <c r="H150" s="154">
        <f>IFERROR(IF('Model Design Sheet'!$C$8="Binary",IF(B150=Codification!A$7,1,0),IF('Model Design Sheet'!$C$8="Continuous",B150,INDEX(Codification!A$12:A$14,MATCH(Calculator!B150,Codification!A$7:A$9,0),1)))*Regression!B$12,"")</f>
        <v>0</v>
      </c>
      <c r="I150" s="32">
        <f>IFERROR(IF('Model Design Sheet'!$D$8="Binary",IF(C150=Codification!B$7,1,0),IF('Model Design Sheet'!$D$8="Continuous",C150,INDEX(Codification!B$12:B$14,MATCH(Calculator!C150,Codification!B$7:B$9,0),1)))*Regression!C$12,"")</f>
        <v>0</v>
      </c>
      <c r="J150" s="32">
        <f>IFERROR(IF('Model Design Sheet'!$E$8="Binary",IF(D150=Codification!C$7,1,0),IF('Model Design Sheet'!$E$8="Continuous",D150,INDEX(Codification!C$12:C$14,MATCH(Calculator!D150,Codification!C$7:C$9,0),1)))*Regression!D$12,"")</f>
        <v>0</v>
      </c>
      <c r="K150" s="32" t="str">
        <f>IFERROR(IF('Model Design Sheet'!$F$8="Binary",IF(E150=Codification!D$7,1,0),IF('Model Design Sheet'!$F$8="Continuous",E150,INDEX(Codification!D$12:D$14,MATCH(Calculator!E150,Codification!D$7:D$9,0),1)))*Regression!E$12,"")</f>
        <v/>
      </c>
      <c r="L150" s="155">
        <f>Regression!$Q$9</f>
        <v>0.18474308830087424</v>
      </c>
    </row>
    <row r="151" spans="1:12" x14ac:dyDescent="0.3">
      <c r="A151" s="341">
        <v>147</v>
      </c>
      <c r="B151" s="127"/>
      <c r="C151" s="310"/>
      <c r="D151" s="128"/>
      <c r="E151" s="129"/>
      <c r="F151" s="144">
        <f t="shared" si="2"/>
        <v>0.18474308830087424</v>
      </c>
      <c r="H151" s="154">
        <f>IFERROR(IF('Model Design Sheet'!$C$8="Binary",IF(B151=Codification!A$7,1,0),IF('Model Design Sheet'!$C$8="Continuous",B151,INDEX(Codification!A$12:A$14,MATCH(Calculator!B151,Codification!A$7:A$9,0),1)))*Regression!B$12,"")</f>
        <v>0</v>
      </c>
      <c r="I151" s="32">
        <f>IFERROR(IF('Model Design Sheet'!$D$8="Binary",IF(C151=Codification!B$7,1,0),IF('Model Design Sheet'!$D$8="Continuous",C151,INDEX(Codification!B$12:B$14,MATCH(Calculator!C151,Codification!B$7:B$9,0),1)))*Regression!C$12,"")</f>
        <v>0</v>
      </c>
      <c r="J151" s="32">
        <f>IFERROR(IF('Model Design Sheet'!$E$8="Binary",IF(D151=Codification!C$7,1,0),IF('Model Design Sheet'!$E$8="Continuous",D151,INDEX(Codification!C$12:C$14,MATCH(Calculator!D151,Codification!C$7:C$9,0),1)))*Regression!D$12,"")</f>
        <v>0</v>
      </c>
      <c r="K151" s="32" t="str">
        <f>IFERROR(IF('Model Design Sheet'!$F$8="Binary",IF(E151=Codification!D$7,1,0),IF('Model Design Sheet'!$F$8="Continuous",E151,INDEX(Codification!D$12:D$14,MATCH(Calculator!E151,Codification!D$7:D$9,0),1)))*Regression!E$12,"")</f>
        <v/>
      </c>
      <c r="L151" s="155">
        <f>Regression!$Q$9</f>
        <v>0.18474308830087424</v>
      </c>
    </row>
    <row r="152" spans="1:12" x14ac:dyDescent="0.3">
      <c r="A152" s="123">
        <v>148</v>
      </c>
      <c r="B152" s="124"/>
      <c r="C152" s="309"/>
      <c r="D152" s="125"/>
      <c r="E152" s="126"/>
      <c r="F152" s="144">
        <f t="shared" si="2"/>
        <v>0.18474308830087424</v>
      </c>
      <c r="H152" s="154">
        <f>IFERROR(IF('Model Design Sheet'!$C$8="Binary",IF(B152=Codification!A$7,1,0),IF('Model Design Sheet'!$C$8="Continuous",B152,INDEX(Codification!A$12:A$14,MATCH(Calculator!B152,Codification!A$7:A$9,0),1)))*Regression!B$12,"")</f>
        <v>0</v>
      </c>
      <c r="I152" s="32">
        <f>IFERROR(IF('Model Design Sheet'!$D$8="Binary",IF(C152=Codification!B$7,1,0),IF('Model Design Sheet'!$D$8="Continuous",C152,INDEX(Codification!B$12:B$14,MATCH(Calculator!C152,Codification!B$7:B$9,0),1)))*Regression!C$12,"")</f>
        <v>0</v>
      </c>
      <c r="J152" s="32">
        <f>IFERROR(IF('Model Design Sheet'!$E$8="Binary",IF(D152=Codification!C$7,1,0),IF('Model Design Sheet'!$E$8="Continuous",D152,INDEX(Codification!C$12:C$14,MATCH(Calculator!D152,Codification!C$7:C$9,0),1)))*Regression!D$12,"")</f>
        <v>0</v>
      </c>
      <c r="K152" s="32" t="str">
        <f>IFERROR(IF('Model Design Sheet'!$F$8="Binary",IF(E152=Codification!D$7,1,0),IF('Model Design Sheet'!$F$8="Continuous",E152,INDEX(Codification!D$12:D$14,MATCH(Calculator!E152,Codification!D$7:D$9,0),1)))*Regression!E$12,"")</f>
        <v/>
      </c>
      <c r="L152" s="155">
        <f>Regression!$Q$9</f>
        <v>0.18474308830087424</v>
      </c>
    </row>
    <row r="153" spans="1:12" x14ac:dyDescent="0.3">
      <c r="A153" s="341">
        <v>149</v>
      </c>
      <c r="B153" s="127"/>
      <c r="C153" s="310"/>
      <c r="D153" s="128"/>
      <c r="E153" s="129"/>
      <c r="F153" s="144">
        <f t="shared" si="2"/>
        <v>0.18474308830087424</v>
      </c>
      <c r="H153" s="154">
        <f>IFERROR(IF('Model Design Sheet'!$C$8="Binary",IF(B153=Codification!A$7,1,0),IF('Model Design Sheet'!$C$8="Continuous",B153,INDEX(Codification!A$12:A$14,MATCH(Calculator!B153,Codification!A$7:A$9,0),1)))*Regression!B$12,"")</f>
        <v>0</v>
      </c>
      <c r="I153" s="32">
        <f>IFERROR(IF('Model Design Sheet'!$D$8="Binary",IF(C153=Codification!B$7,1,0),IF('Model Design Sheet'!$D$8="Continuous",C153,INDEX(Codification!B$12:B$14,MATCH(Calculator!C153,Codification!B$7:B$9,0),1)))*Regression!C$12,"")</f>
        <v>0</v>
      </c>
      <c r="J153" s="32">
        <f>IFERROR(IF('Model Design Sheet'!$E$8="Binary",IF(D153=Codification!C$7,1,0),IF('Model Design Sheet'!$E$8="Continuous",D153,INDEX(Codification!C$12:C$14,MATCH(Calculator!D153,Codification!C$7:C$9,0),1)))*Regression!D$12,"")</f>
        <v>0</v>
      </c>
      <c r="K153" s="32" t="str">
        <f>IFERROR(IF('Model Design Sheet'!$F$8="Binary",IF(E153=Codification!D$7,1,0),IF('Model Design Sheet'!$F$8="Continuous",E153,INDEX(Codification!D$12:D$14,MATCH(Calculator!E153,Codification!D$7:D$9,0),1)))*Regression!E$12,"")</f>
        <v/>
      </c>
      <c r="L153" s="155">
        <f>Regression!$Q$9</f>
        <v>0.18474308830087424</v>
      </c>
    </row>
    <row r="154" spans="1:12" x14ac:dyDescent="0.3">
      <c r="A154" s="123">
        <v>150</v>
      </c>
      <c r="B154" s="124"/>
      <c r="C154" s="309"/>
      <c r="D154" s="125"/>
      <c r="E154" s="126"/>
      <c r="F154" s="144">
        <f t="shared" si="2"/>
        <v>0.18474308830087424</v>
      </c>
      <c r="H154" s="154">
        <f>IFERROR(IF('Model Design Sheet'!$C$8="Binary",IF(B154=Codification!A$7,1,0),IF('Model Design Sheet'!$C$8="Continuous",B154,INDEX(Codification!A$12:A$14,MATCH(Calculator!B154,Codification!A$7:A$9,0),1)))*Regression!B$12,"")</f>
        <v>0</v>
      </c>
      <c r="I154" s="32">
        <f>IFERROR(IF('Model Design Sheet'!$D$8="Binary",IF(C154=Codification!B$7,1,0),IF('Model Design Sheet'!$D$8="Continuous",C154,INDEX(Codification!B$12:B$14,MATCH(Calculator!C154,Codification!B$7:B$9,0),1)))*Regression!C$12,"")</f>
        <v>0</v>
      </c>
      <c r="J154" s="32">
        <f>IFERROR(IF('Model Design Sheet'!$E$8="Binary",IF(D154=Codification!C$7,1,0),IF('Model Design Sheet'!$E$8="Continuous",D154,INDEX(Codification!C$12:C$14,MATCH(Calculator!D154,Codification!C$7:C$9,0),1)))*Regression!D$12,"")</f>
        <v>0</v>
      </c>
      <c r="K154" s="32" t="str">
        <f>IFERROR(IF('Model Design Sheet'!$F$8="Binary",IF(E154=Codification!D$7,1,0),IF('Model Design Sheet'!$F$8="Continuous",E154,INDEX(Codification!D$12:D$14,MATCH(Calculator!E154,Codification!D$7:D$9,0),1)))*Regression!E$12,"")</f>
        <v/>
      </c>
      <c r="L154" s="155">
        <f>Regression!$Q$9</f>
        <v>0.18474308830087424</v>
      </c>
    </row>
    <row r="155" spans="1:12" x14ac:dyDescent="0.3">
      <c r="A155" s="341">
        <v>151</v>
      </c>
      <c r="B155" s="127"/>
      <c r="C155" s="310"/>
      <c r="D155" s="128"/>
      <c r="E155" s="129"/>
      <c r="F155" s="144">
        <f t="shared" si="2"/>
        <v>0.18474308830087424</v>
      </c>
      <c r="H155" s="154">
        <f>IFERROR(IF('Model Design Sheet'!$C$8="Binary",IF(B155=Codification!A$7,1,0),IF('Model Design Sheet'!$C$8="Continuous",B155,INDEX(Codification!A$12:A$14,MATCH(Calculator!B155,Codification!A$7:A$9,0),1)))*Regression!B$12,"")</f>
        <v>0</v>
      </c>
      <c r="I155" s="32">
        <f>IFERROR(IF('Model Design Sheet'!$D$8="Binary",IF(C155=Codification!B$7,1,0),IF('Model Design Sheet'!$D$8="Continuous",C155,INDEX(Codification!B$12:B$14,MATCH(Calculator!C155,Codification!B$7:B$9,0),1)))*Regression!C$12,"")</f>
        <v>0</v>
      </c>
      <c r="J155" s="32">
        <f>IFERROR(IF('Model Design Sheet'!$E$8="Binary",IF(D155=Codification!C$7,1,0),IF('Model Design Sheet'!$E$8="Continuous",D155,INDEX(Codification!C$12:C$14,MATCH(Calculator!D155,Codification!C$7:C$9,0),1)))*Regression!D$12,"")</f>
        <v>0</v>
      </c>
      <c r="K155" s="32" t="str">
        <f>IFERROR(IF('Model Design Sheet'!$F$8="Binary",IF(E155=Codification!D$7,1,0),IF('Model Design Sheet'!$F$8="Continuous",E155,INDEX(Codification!D$12:D$14,MATCH(Calculator!E155,Codification!D$7:D$9,0),1)))*Regression!E$12,"")</f>
        <v/>
      </c>
      <c r="L155" s="155">
        <f>Regression!$Q$9</f>
        <v>0.18474308830087424</v>
      </c>
    </row>
    <row r="156" spans="1:12" x14ac:dyDescent="0.3">
      <c r="A156" s="123">
        <v>152</v>
      </c>
      <c r="B156" s="124"/>
      <c r="C156" s="309"/>
      <c r="D156" s="125"/>
      <c r="E156" s="126"/>
      <c r="F156" s="144">
        <f t="shared" si="2"/>
        <v>0.18474308830087424</v>
      </c>
      <c r="H156" s="154">
        <f>IFERROR(IF('Model Design Sheet'!$C$8="Binary",IF(B156=Codification!A$7,1,0),IF('Model Design Sheet'!$C$8="Continuous",B156,INDEX(Codification!A$12:A$14,MATCH(Calculator!B156,Codification!A$7:A$9,0),1)))*Regression!B$12,"")</f>
        <v>0</v>
      </c>
      <c r="I156" s="32">
        <f>IFERROR(IF('Model Design Sheet'!$D$8="Binary",IF(C156=Codification!B$7,1,0),IF('Model Design Sheet'!$D$8="Continuous",C156,INDEX(Codification!B$12:B$14,MATCH(Calculator!C156,Codification!B$7:B$9,0),1)))*Regression!C$12,"")</f>
        <v>0</v>
      </c>
      <c r="J156" s="32">
        <f>IFERROR(IF('Model Design Sheet'!$E$8="Binary",IF(D156=Codification!C$7,1,0),IF('Model Design Sheet'!$E$8="Continuous",D156,INDEX(Codification!C$12:C$14,MATCH(Calculator!D156,Codification!C$7:C$9,0),1)))*Regression!D$12,"")</f>
        <v>0</v>
      </c>
      <c r="K156" s="32" t="str">
        <f>IFERROR(IF('Model Design Sheet'!$F$8="Binary",IF(E156=Codification!D$7,1,0),IF('Model Design Sheet'!$F$8="Continuous",E156,INDEX(Codification!D$12:D$14,MATCH(Calculator!E156,Codification!D$7:D$9,0),1)))*Regression!E$12,"")</f>
        <v/>
      </c>
      <c r="L156" s="155">
        <f>Regression!$Q$9</f>
        <v>0.18474308830087424</v>
      </c>
    </row>
    <row r="157" spans="1:12" x14ac:dyDescent="0.3">
      <c r="A157" s="341">
        <v>153</v>
      </c>
      <c r="B157" s="127"/>
      <c r="C157" s="310"/>
      <c r="D157" s="128"/>
      <c r="E157" s="129"/>
      <c r="F157" s="144">
        <f t="shared" si="2"/>
        <v>0.18474308830087424</v>
      </c>
      <c r="H157" s="154">
        <f>IFERROR(IF('Model Design Sheet'!$C$8="Binary",IF(B157=Codification!A$7,1,0),IF('Model Design Sheet'!$C$8="Continuous",B157,INDEX(Codification!A$12:A$14,MATCH(Calculator!B157,Codification!A$7:A$9,0),1)))*Regression!B$12,"")</f>
        <v>0</v>
      </c>
      <c r="I157" s="32">
        <f>IFERROR(IF('Model Design Sheet'!$D$8="Binary",IF(C157=Codification!B$7,1,0),IF('Model Design Sheet'!$D$8="Continuous",C157,INDEX(Codification!B$12:B$14,MATCH(Calculator!C157,Codification!B$7:B$9,0),1)))*Regression!C$12,"")</f>
        <v>0</v>
      </c>
      <c r="J157" s="32">
        <f>IFERROR(IF('Model Design Sheet'!$E$8="Binary",IF(D157=Codification!C$7,1,0),IF('Model Design Sheet'!$E$8="Continuous",D157,INDEX(Codification!C$12:C$14,MATCH(Calculator!D157,Codification!C$7:C$9,0),1)))*Regression!D$12,"")</f>
        <v>0</v>
      </c>
      <c r="K157" s="32" t="str">
        <f>IFERROR(IF('Model Design Sheet'!$F$8="Binary",IF(E157=Codification!D$7,1,0),IF('Model Design Sheet'!$F$8="Continuous",E157,INDEX(Codification!D$12:D$14,MATCH(Calculator!E157,Codification!D$7:D$9,0),1)))*Regression!E$12,"")</f>
        <v/>
      </c>
      <c r="L157" s="155">
        <f>Regression!$Q$9</f>
        <v>0.18474308830087424</v>
      </c>
    </row>
    <row r="158" spans="1:12" x14ac:dyDescent="0.3">
      <c r="A158" s="123">
        <v>154</v>
      </c>
      <c r="B158" s="124"/>
      <c r="C158" s="309"/>
      <c r="D158" s="125"/>
      <c r="E158" s="126"/>
      <c r="F158" s="144">
        <f t="shared" si="2"/>
        <v>0.18474308830087424</v>
      </c>
      <c r="H158" s="154">
        <f>IFERROR(IF('Model Design Sheet'!$C$8="Binary",IF(B158=Codification!A$7,1,0),IF('Model Design Sheet'!$C$8="Continuous",B158,INDEX(Codification!A$12:A$14,MATCH(Calculator!B158,Codification!A$7:A$9,0),1)))*Regression!B$12,"")</f>
        <v>0</v>
      </c>
      <c r="I158" s="32">
        <f>IFERROR(IF('Model Design Sheet'!$D$8="Binary",IF(C158=Codification!B$7,1,0),IF('Model Design Sheet'!$D$8="Continuous",C158,INDEX(Codification!B$12:B$14,MATCH(Calculator!C158,Codification!B$7:B$9,0),1)))*Regression!C$12,"")</f>
        <v>0</v>
      </c>
      <c r="J158" s="32">
        <f>IFERROR(IF('Model Design Sheet'!$E$8="Binary",IF(D158=Codification!C$7,1,0),IF('Model Design Sheet'!$E$8="Continuous",D158,INDEX(Codification!C$12:C$14,MATCH(Calculator!D158,Codification!C$7:C$9,0),1)))*Regression!D$12,"")</f>
        <v>0</v>
      </c>
      <c r="K158" s="32" t="str">
        <f>IFERROR(IF('Model Design Sheet'!$F$8="Binary",IF(E158=Codification!D$7,1,0),IF('Model Design Sheet'!$F$8="Continuous",E158,INDEX(Codification!D$12:D$14,MATCH(Calculator!E158,Codification!D$7:D$9,0),1)))*Regression!E$12,"")</f>
        <v/>
      </c>
      <c r="L158" s="155">
        <f>Regression!$Q$9</f>
        <v>0.18474308830087424</v>
      </c>
    </row>
    <row r="159" spans="1:12" x14ac:dyDescent="0.3">
      <c r="A159" s="341">
        <v>155</v>
      </c>
      <c r="B159" s="127"/>
      <c r="C159" s="310"/>
      <c r="D159" s="128"/>
      <c r="E159" s="129"/>
      <c r="F159" s="144">
        <f t="shared" si="2"/>
        <v>0.18474308830087424</v>
      </c>
      <c r="H159" s="154">
        <f>IFERROR(IF('Model Design Sheet'!$C$8="Binary",IF(B159=Codification!A$7,1,0),IF('Model Design Sheet'!$C$8="Continuous",B159,INDEX(Codification!A$12:A$14,MATCH(Calculator!B159,Codification!A$7:A$9,0),1)))*Regression!B$12,"")</f>
        <v>0</v>
      </c>
      <c r="I159" s="32">
        <f>IFERROR(IF('Model Design Sheet'!$D$8="Binary",IF(C159=Codification!B$7,1,0),IF('Model Design Sheet'!$D$8="Continuous",C159,INDEX(Codification!B$12:B$14,MATCH(Calculator!C159,Codification!B$7:B$9,0),1)))*Regression!C$12,"")</f>
        <v>0</v>
      </c>
      <c r="J159" s="32">
        <f>IFERROR(IF('Model Design Sheet'!$E$8="Binary",IF(D159=Codification!C$7,1,0),IF('Model Design Sheet'!$E$8="Continuous",D159,INDEX(Codification!C$12:C$14,MATCH(Calculator!D159,Codification!C$7:C$9,0),1)))*Regression!D$12,"")</f>
        <v>0</v>
      </c>
      <c r="K159" s="32" t="str">
        <f>IFERROR(IF('Model Design Sheet'!$F$8="Binary",IF(E159=Codification!D$7,1,0),IF('Model Design Sheet'!$F$8="Continuous",E159,INDEX(Codification!D$12:D$14,MATCH(Calculator!E159,Codification!D$7:D$9,0),1)))*Regression!E$12,"")</f>
        <v/>
      </c>
      <c r="L159" s="155">
        <f>Regression!$Q$9</f>
        <v>0.18474308830087424</v>
      </c>
    </row>
    <row r="160" spans="1:12" x14ac:dyDescent="0.3">
      <c r="A160" s="123">
        <v>156</v>
      </c>
      <c r="B160" s="124"/>
      <c r="C160" s="309"/>
      <c r="D160" s="125"/>
      <c r="E160" s="126"/>
      <c r="F160" s="144">
        <f t="shared" si="2"/>
        <v>0.18474308830087424</v>
      </c>
      <c r="H160" s="154">
        <f>IFERROR(IF('Model Design Sheet'!$C$8="Binary",IF(B160=Codification!A$7,1,0),IF('Model Design Sheet'!$C$8="Continuous",B160,INDEX(Codification!A$12:A$14,MATCH(Calculator!B160,Codification!A$7:A$9,0),1)))*Regression!B$12,"")</f>
        <v>0</v>
      </c>
      <c r="I160" s="32">
        <f>IFERROR(IF('Model Design Sheet'!$D$8="Binary",IF(C160=Codification!B$7,1,0),IF('Model Design Sheet'!$D$8="Continuous",C160,INDEX(Codification!B$12:B$14,MATCH(Calculator!C160,Codification!B$7:B$9,0),1)))*Regression!C$12,"")</f>
        <v>0</v>
      </c>
      <c r="J160" s="32">
        <f>IFERROR(IF('Model Design Sheet'!$E$8="Binary",IF(D160=Codification!C$7,1,0),IF('Model Design Sheet'!$E$8="Continuous",D160,INDEX(Codification!C$12:C$14,MATCH(Calculator!D160,Codification!C$7:C$9,0),1)))*Regression!D$12,"")</f>
        <v>0</v>
      </c>
      <c r="K160" s="32" t="str">
        <f>IFERROR(IF('Model Design Sheet'!$F$8="Binary",IF(E160=Codification!D$7,1,0),IF('Model Design Sheet'!$F$8="Continuous",E160,INDEX(Codification!D$12:D$14,MATCH(Calculator!E160,Codification!D$7:D$9,0),1)))*Regression!E$12,"")</f>
        <v/>
      </c>
      <c r="L160" s="155">
        <f>Regression!$Q$9</f>
        <v>0.18474308830087424</v>
      </c>
    </row>
    <row r="161" spans="1:12" x14ac:dyDescent="0.3">
      <c r="A161" s="341">
        <v>157</v>
      </c>
      <c r="B161" s="127"/>
      <c r="C161" s="310"/>
      <c r="D161" s="128"/>
      <c r="E161" s="129"/>
      <c r="F161" s="144">
        <f t="shared" si="2"/>
        <v>0.18474308830087424</v>
      </c>
      <c r="H161" s="154">
        <f>IFERROR(IF('Model Design Sheet'!$C$8="Binary",IF(B161=Codification!A$7,1,0),IF('Model Design Sheet'!$C$8="Continuous",B161,INDEX(Codification!A$12:A$14,MATCH(Calculator!B161,Codification!A$7:A$9,0),1)))*Regression!B$12,"")</f>
        <v>0</v>
      </c>
      <c r="I161" s="32">
        <f>IFERROR(IF('Model Design Sheet'!$D$8="Binary",IF(C161=Codification!B$7,1,0),IF('Model Design Sheet'!$D$8="Continuous",C161,INDEX(Codification!B$12:B$14,MATCH(Calculator!C161,Codification!B$7:B$9,0),1)))*Regression!C$12,"")</f>
        <v>0</v>
      </c>
      <c r="J161" s="32">
        <f>IFERROR(IF('Model Design Sheet'!$E$8="Binary",IF(D161=Codification!C$7,1,0),IF('Model Design Sheet'!$E$8="Continuous",D161,INDEX(Codification!C$12:C$14,MATCH(Calculator!D161,Codification!C$7:C$9,0),1)))*Regression!D$12,"")</f>
        <v>0</v>
      </c>
      <c r="K161" s="32" t="str">
        <f>IFERROR(IF('Model Design Sheet'!$F$8="Binary",IF(E161=Codification!D$7,1,0),IF('Model Design Sheet'!$F$8="Continuous",E161,INDEX(Codification!D$12:D$14,MATCH(Calculator!E161,Codification!D$7:D$9,0),1)))*Regression!E$12,"")</f>
        <v/>
      </c>
      <c r="L161" s="155">
        <f>Regression!$Q$9</f>
        <v>0.18474308830087424</v>
      </c>
    </row>
    <row r="162" spans="1:12" x14ac:dyDescent="0.3">
      <c r="A162" s="123">
        <v>158</v>
      </c>
      <c r="B162" s="124"/>
      <c r="C162" s="309"/>
      <c r="D162" s="125"/>
      <c r="E162" s="126"/>
      <c r="F162" s="144">
        <f t="shared" si="2"/>
        <v>0.18474308830087424</v>
      </c>
      <c r="H162" s="154">
        <f>IFERROR(IF('Model Design Sheet'!$C$8="Binary",IF(B162=Codification!A$7,1,0),IF('Model Design Sheet'!$C$8="Continuous",B162,INDEX(Codification!A$12:A$14,MATCH(Calculator!B162,Codification!A$7:A$9,0),1)))*Regression!B$12,"")</f>
        <v>0</v>
      </c>
      <c r="I162" s="32">
        <f>IFERROR(IF('Model Design Sheet'!$D$8="Binary",IF(C162=Codification!B$7,1,0),IF('Model Design Sheet'!$D$8="Continuous",C162,INDEX(Codification!B$12:B$14,MATCH(Calculator!C162,Codification!B$7:B$9,0),1)))*Regression!C$12,"")</f>
        <v>0</v>
      </c>
      <c r="J162" s="32">
        <f>IFERROR(IF('Model Design Sheet'!$E$8="Binary",IF(D162=Codification!C$7,1,0),IF('Model Design Sheet'!$E$8="Continuous",D162,INDEX(Codification!C$12:C$14,MATCH(Calculator!D162,Codification!C$7:C$9,0),1)))*Regression!D$12,"")</f>
        <v>0</v>
      </c>
      <c r="K162" s="32" t="str">
        <f>IFERROR(IF('Model Design Sheet'!$F$8="Binary",IF(E162=Codification!D$7,1,0),IF('Model Design Sheet'!$F$8="Continuous",E162,INDEX(Codification!D$12:D$14,MATCH(Calculator!E162,Codification!D$7:D$9,0),1)))*Regression!E$12,"")</f>
        <v/>
      </c>
      <c r="L162" s="155">
        <f>Regression!$Q$9</f>
        <v>0.18474308830087424</v>
      </c>
    </row>
    <row r="163" spans="1:12" x14ac:dyDescent="0.3">
      <c r="A163" s="341">
        <v>159</v>
      </c>
      <c r="B163" s="127"/>
      <c r="C163" s="310"/>
      <c r="D163" s="128"/>
      <c r="E163" s="129"/>
      <c r="F163" s="144">
        <f t="shared" si="2"/>
        <v>0.18474308830087424</v>
      </c>
      <c r="H163" s="154">
        <f>IFERROR(IF('Model Design Sheet'!$C$8="Binary",IF(B163=Codification!A$7,1,0),IF('Model Design Sheet'!$C$8="Continuous",B163,INDEX(Codification!A$12:A$14,MATCH(Calculator!B163,Codification!A$7:A$9,0),1)))*Regression!B$12,"")</f>
        <v>0</v>
      </c>
      <c r="I163" s="32">
        <f>IFERROR(IF('Model Design Sheet'!$D$8="Binary",IF(C163=Codification!B$7,1,0),IF('Model Design Sheet'!$D$8="Continuous",C163,INDEX(Codification!B$12:B$14,MATCH(Calculator!C163,Codification!B$7:B$9,0),1)))*Regression!C$12,"")</f>
        <v>0</v>
      </c>
      <c r="J163" s="32">
        <f>IFERROR(IF('Model Design Sheet'!$E$8="Binary",IF(D163=Codification!C$7,1,0),IF('Model Design Sheet'!$E$8="Continuous",D163,INDEX(Codification!C$12:C$14,MATCH(Calculator!D163,Codification!C$7:C$9,0),1)))*Regression!D$12,"")</f>
        <v>0</v>
      </c>
      <c r="K163" s="32" t="str">
        <f>IFERROR(IF('Model Design Sheet'!$F$8="Binary",IF(E163=Codification!D$7,1,0),IF('Model Design Sheet'!$F$8="Continuous",E163,INDEX(Codification!D$12:D$14,MATCH(Calculator!E163,Codification!D$7:D$9,0),1)))*Regression!E$12,"")</f>
        <v/>
      </c>
      <c r="L163" s="155">
        <f>Regression!$Q$9</f>
        <v>0.18474308830087424</v>
      </c>
    </row>
    <row r="164" spans="1:12" x14ac:dyDescent="0.3">
      <c r="A164" s="123">
        <v>160</v>
      </c>
      <c r="B164" s="124"/>
      <c r="C164" s="309"/>
      <c r="D164" s="125"/>
      <c r="E164" s="126"/>
      <c r="F164" s="144">
        <f t="shared" si="2"/>
        <v>0.18474308830087424</v>
      </c>
      <c r="H164" s="154">
        <f>IFERROR(IF('Model Design Sheet'!$C$8="Binary",IF(B164=Codification!A$7,1,0),IF('Model Design Sheet'!$C$8="Continuous",B164,INDEX(Codification!A$12:A$14,MATCH(Calculator!B164,Codification!A$7:A$9,0),1)))*Regression!B$12,"")</f>
        <v>0</v>
      </c>
      <c r="I164" s="32">
        <f>IFERROR(IF('Model Design Sheet'!$D$8="Binary",IF(C164=Codification!B$7,1,0),IF('Model Design Sheet'!$D$8="Continuous",C164,INDEX(Codification!B$12:B$14,MATCH(Calculator!C164,Codification!B$7:B$9,0),1)))*Regression!C$12,"")</f>
        <v>0</v>
      </c>
      <c r="J164" s="32">
        <f>IFERROR(IF('Model Design Sheet'!$E$8="Binary",IF(D164=Codification!C$7,1,0),IF('Model Design Sheet'!$E$8="Continuous",D164,INDEX(Codification!C$12:C$14,MATCH(Calculator!D164,Codification!C$7:C$9,0),1)))*Regression!D$12,"")</f>
        <v>0</v>
      </c>
      <c r="K164" s="32" t="str">
        <f>IFERROR(IF('Model Design Sheet'!$F$8="Binary",IF(E164=Codification!D$7,1,0),IF('Model Design Sheet'!$F$8="Continuous",E164,INDEX(Codification!D$12:D$14,MATCH(Calculator!E164,Codification!D$7:D$9,0),1)))*Regression!E$12,"")</f>
        <v/>
      </c>
      <c r="L164" s="155">
        <f>Regression!$Q$9</f>
        <v>0.18474308830087424</v>
      </c>
    </row>
    <row r="165" spans="1:12" x14ac:dyDescent="0.3">
      <c r="A165" s="341">
        <v>161</v>
      </c>
      <c r="B165" s="127"/>
      <c r="C165" s="310"/>
      <c r="D165" s="128"/>
      <c r="E165" s="129"/>
      <c r="F165" s="144">
        <f t="shared" si="2"/>
        <v>0.18474308830087424</v>
      </c>
      <c r="H165" s="154">
        <f>IFERROR(IF('Model Design Sheet'!$C$8="Binary",IF(B165=Codification!A$7,1,0),IF('Model Design Sheet'!$C$8="Continuous",B165,INDEX(Codification!A$12:A$14,MATCH(Calculator!B165,Codification!A$7:A$9,0),1)))*Regression!B$12,"")</f>
        <v>0</v>
      </c>
      <c r="I165" s="32">
        <f>IFERROR(IF('Model Design Sheet'!$D$8="Binary",IF(C165=Codification!B$7,1,0),IF('Model Design Sheet'!$D$8="Continuous",C165,INDEX(Codification!B$12:B$14,MATCH(Calculator!C165,Codification!B$7:B$9,0),1)))*Regression!C$12,"")</f>
        <v>0</v>
      </c>
      <c r="J165" s="32">
        <f>IFERROR(IF('Model Design Sheet'!$E$8="Binary",IF(D165=Codification!C$7,1,0),IF('Model Design Sheet'!$E$8="Continuous",D165,INDEX(Codification!C$12:C$14,MATCH(Calculator!D165,Codification!C$7:C$9,0),1)))*Regression!D$12,"")</f>
        <v>0</v>
      </c>
      <c r="K165" s="32" t="str">
        <f>IFERROR(IF('Model Design Sheet'!$F$8="Binary",IF(E165=Codification!D$7,1,0),IF('Model Design Sheet'!$F$8="Continuous",E165,INDEX(Codification!D$12:D$14,MATCH(Calculator!E165,Codification!D$7:D$9,0),1)))*Regression!E$12,"")</f>
        <v/>
      </c>
      <c r="L165" s="155">
        <f>Regression!$Q$9</f>
        <v>0.18474308830087424</v>
      </c>
    </row>
    <row r="166" spans="1:12" x14ac:dyDescent="0.3">
      <c r="A166" s="123">
        <v>162</v>
      </c>
      <c r="B166" s="124"/>
      <c r="C166" s="309"/>
      <c r="D166" s="125"/>
      <c r="E166" s="126"/>
      <c r="F166" s="144">
        <f t="shared" si="2"/>
        <v>0.18474308830087424</v>
      </c>
      <c r="H166" s="154">
        <f>IFERROR(IF('Model Design Sheet'!$C$8="Binary",IF(B166=Codification!A$7,1,0),IF('Model Design Sheet'!$C$8="Continuous",B166,INDEX(Codification!A$12:A$14,MATCH(Calculator!B166,Codification!A$7:A$9,0),1)))*Regression!B$12,"")</f>
        <v>0</v>
      </c>
      <c r="I166" s="32">
        <f>IFERROR(IF('Model Design Sheet'!$D$8="Binary",IF(C166=Codification!B$7,1,0),IF('Model Design Sheet'!$D$8="Continuous",C166,INDEX(Codification!B$12:B$14,MATCH(Calculator!C166,Codification!B$7:B$9,0),1)))*Regression!C$12,"")</f>
        <v>0</v>
      </c>
      <c r="J166" s="32">
        <f>IFERROR(IF('Model Design Sheet'!$E$8="Binary",IF(D166=Codification!C$7,1,0),IF('Model Design Sheet'!$E$8="Continuous",D166,INDEX(Codification!C$12:C$14,MATCH(Calculator!D166,Codification!C$7:C$9,0),1)))*Regression!D$12,"")</f>
        <v>0</v>
      </c>
      <c r="K166" s="32" t="str">
        <f>IFERROR(IF('Model Design Sheet'!$F$8="Binary",IF(E166=Codification!D$7,1,0),IF('Model Design Sheet'!$F$8="Continuous",E166,INDEX(Codification!D$12:D$14,MATCH(Calculator!E166,Codification!D$7:D$9,0),1)))*Regression!E$12,"")</f>
        <v/>
      </c>
      <c r="L166" s="155">
        <f>Regression!$Q$9</f>
        <v>0.18474308830087424</v>
      </c>
    </row>
    <row r="167" spans="1:12" x14ac:dyDescent="0.3">
      <c r="A167" s="341">
        <v>163</v>
      </c>
      <c r="B167" s="127"/>
      <c r="C167" s="310"/>
      <c r="D167" s="128"/>
      <c r="E167" s="129"/>
      <c r="F167" s="144">
        <f t="shared" si="2"/>
        <v>0.18474308830087424</v>
      </c>
      <c r="H167" s="154">
        <f>IFERROR(IF('Model Design Sheet'!$C$8="Binary",IF(B167=Codification!A$7,1,0),IF('Model Design Sheet'!$C$8="Continuous",B167,INDEX(Codification!A$12:A$14,MATCH(Calculator!B167,Codification!A$7:A$9,0),1)))*Regression!B$12,"")</f>
        <v>0</v>
      </c>
      <c r="I167" s="32">
        <f>IFERROR(IF('Model Design Sheet'!$D$8="Binary",IF(C167=Codification!B$7,1,0),IF('Model Design Sheet'!$D$8="Continuous",C167,INDEX(Codification!B$12:B$14,MATCH(Calculator!C167,Codification!B$7:B$9,0),1)))*Regression!C$12,"")</f>
        <v>0</v>
      </c>
      <c r="J167" s="32">
        <f>IFERROR(IF('Model Design Sheet'!$E$8="Binary",IF(D167=Codification!C$7,1,0),IF('Model Design Sheet'!$E$8="Continuous",D167,INDEX(Codification!C$12:C$14,MATCH(Calculator!D167,Codification!C$7:C$9,0),1)))*Regression!D$12,"")</f>
        <v>0</v>
      </c>
      <c r="K167" s="32" t="str">
        <f>IFERROR(IF('Model Design Sheet'!$F$8="Binary",IF(E167=Codification!D$7,1,0),IF('Model Design Sheet'!$F$8="Continuous",E167,INDEX(Codification!D$12:D$14,MATCH(Calculator!E167,Codification!D$7:D$9,0),1)))*Regression!E$12,"")</f>
        <v/>
      </c>
      <c r="L167" s="155">
        <f>Regression!$Q$9</f>
        <v>0.18474308830087424</v>
      </c>
    </row>
    <row r="168" spans="1:12" x14ac:dyDescent="0.3">
      <c r="A168" s="123">
        <v>164</v>
      </c>
      <c r="B168" s="124"/>
      <c r="C168" s="309"/>
      <c r="D168" s="125"/>
      <c r="E168" s="126"/>
      <c r="F168" s="144">
        <f t="shared" si="2"/>
        <v>0.18474308830087424</v>
      </c>
      <c r="H168" s="154">
        <f>IFERROR(IF('Model Design Sheet'!$C$8="Binary",IF(B168=Codification!A$7,1,0),IF('Model Design Sheet'!$C$8="Continuous",B168,INDEX(Codification!A$12:A$14,MATCH(Calculator!B168,Codification!A$7:A$9,0),1)))*Regression!B$12,"")</f>
        <v>0</v>
      </c>
      <c r="I168" s="32">
        <f>IFERROR(IF('Model Design Sheet'!$D$8="Binary",IF(C168=Codification!B$7,1,0),IF('Model Design Sheet'!$D$8="Continuous",C168,INDEX(Codification!B$12:B$14,MATCH(Calculator!C168,Codification!B$7:B$9,0),1)))*Regression!C$12,"")</f>
        <v>0</v>
      </c>
      <c r="J168" s="32">
        <f>IFERROR(IF('Model Design Sheet'!$E$8="Binary",IF(D168=Codification!C$7,1,0),IF('Model Design Sheet'!$E$8="Continuous",D168,INDEX(Codification!C$12:C$14,MATCH(Calculator!D168,Codification!C$7:C$9,0),1)))*Regression!D$12,"")</f>
        <v>0</v>
      </c>
      <c r="K168" s="32" t="str">
        <f>IFERROR(IF('Model Design Sheet'!$F$8="Binary",IF(E168=Codification!D$7,1,0),IF('Model Design Sheet'!$F$8="Continuous",E168,INDEX(Codification!D$12:D$14,MATCH(Calculator!E168,Codification!D$7:D$9,0),1)))*Regression!E$12,"")</f>
        <v/>
      </c>
      <c r="L168" s="155">
        <f>Regression!$Q$9</f>
        <v>0.18474308830087424</v>
      </c>
    </row>
    <row r="169" spans="1:12" x14ac:dyDescent="0.3">
      <c r="A169" s="341">
        <v>165</v>
      </c>
      <c r="B169" s="127"/>
      <c r="C169" s="310"/>
      <c r="D169" s="128"/>
      <c r="E169" s="129"/>
      <c r="F169" s="144">
        <f t="shared" si="2"/>
        <v>0.18474308830087424</v>
      </c>
      <c r="H169" s="154">
        <f>IFERROR(IF('Model Design Sheet'!$C$8="Binary",IF(B169=Codification!A$7,1,0),IF('Model Design Sheet'!$C$8="Continuous",B169,INDEX(Codification!A$12:A$14,MATCH(Calculator!B169,Codification!A$7:A$9,0),1)))*Regression!B$12,"")</f>
        <v>0</v>
      </c>
      <c r="I169" s="32">
        <f>IFERROR(IF('Model Design Sheet'!$D$8="Binary",IF(C169=Codification!B$7,1,0),IF('Model Design Sheet'!$D$8="Continuous",C169,INDEX(Codification!B$12:B$14,MATCH(Calculator!C169,Codification!B$7:B$9,0),1)))*Regression!C$12,"")</f>
        <v>0</v>
      </c>
      <c r="J169" s="32">
        <f>IFERROR(IF('Model Design Sheet'!$E$8="Binary",IF(D169=Codification!C$7,1,0),IF('Model Design Sheet'!$E$8="Continuous",D169,INDEX(Codification!C$12:C$14,MATCH(Calculator!D169,Codification!C$7:C$9,0),1)))*Regression!D$12,"")</f>
        <v>0</v>
      </c>
      <c r="K169" s="32" t="str">
        <f>IFERROR(IF('Model Design Sheet'!$F$8="Binary",IF(E169=Codification!D$7,1,0),IF('Model Design Sheet'!$F$8="Continuous",E169,INDEX(Codification!D$12:D$14,MATCH(Calculator!E169,Codification!D$7:D$9,0),1)))*Regression!E$12,"")</f>
        <v/>
      </c>
      <c r="L169" s="155">
        <f>Regression!$Q$9</f>
        <v>0.18474308830087424</v>
      </c>
    </row>
    <row r="170" spans="1:12" x14ac:dyDescent="0.3">
      <c r="A170" s="123">
        <v>166</v>
      </c>
      <c r="B170" s="124"/>
      <c r="C170" s="309"/>
      <c r="D170" s="125"/>
      <c r="E170" s="126"/>
      <c r="F170" s="144">
        <f t="shared" si="2"/>
        <v>0.18474308830087424</v>
      </c>
      <c r="H170" s="154">
        <f>IFERROR(IF('Model Design Sheet'!$C$8="Binary",IF(B170=Codification!A$7,1,0),IF('Model Design Sheet'!$C$8="Continuous",B170,INDEX(Codification!A$12:A$14,MATCH(Calculator!B170,Codification!A$7:A$9,0),1)))*Regression!B$12,"")</f>
        <v>0</v>
      </c>
      <c r="I170" s="32">
        <f>IFERROR(IF('Model Design Sheet'!$D$8="Binary",IF(C170=Codification!B$7,1,0),IF('Model Design Sheet'!$D$8="Continuous",C170,INDEX(Codification!B$12:B$14,MATCH(Calculator!C170,Codification!B$7:B$9,0),1)))*Regression!C$12,"")</f>
        <v>0</v>
      </c>
      <c r="J170" s="32">
        <f>IFERROR(IF('Model Design Sheet'!$E$8="Binary",IF(D170=Codification!C$7,1,0),IF('Model Design Sheet'!$E$8="Continuous",D170,INDEX(Codification!C$12:C$14,MATCH(Calculator!D170,Codification!C$7:C$9,0),1)))*Regression!D$12,"")</f>
        <v>0</v>
      </c>
      <c r="K170" s="32" t="str">
        <f>IFERROR(IF('Model Design Sheet'!$F$8="Binary",IF(E170=Codification!D$7,1,0),IF('Model Design Sheet'!$F$8="Continuous",E170,INDEX(Codification!D$12:D$14,MATCH(Calculator!E170,Codification!D$7:D$9,0),1)))*Regression!E$12,"")</f>
        <v/>
      </c>
      <c r="L170" s="155">
        <f>Regression!$Q$9</f>
        <v>0.18474308830087424</v>
      </c>
    </row>
    <row r="171" spans="1:12" x14ac:dyDescent="0.3">
      <c r="A171" s="341">
        <v>167</v>
      </c>
      <c r="B171" s="127"/>
      <c r="C171" s="310"/>
      <c r="D171" s="128"/>
      <c r="E171" s="129"/>
      <c r="F171" s="144">
        <f t="shared" si="2"/>
        <v>0.18474308830087424</v>
      </c>
      <c r="H171" s="154">
        <f>IFERROR(IF('Model Design Sheet'!$C$8="Binary",IF(B171=Codification!A$7,1,0),IF('Model Design Sheet'!$C$8="Continuous",B171,INDEX(Codification!A$12:A$14,MATCH(Calculator!B171,Codification!A$7:A$9,0),1)))*Regression!B$12,"")</f>
        <v>0</v>
      </c>
      <c r="I171" s="32">
        <f>IFERROR(IF('Model Design Sheet'!$D$8="Binary",IF(C171=Codification!B$7,1,0),IF('Model Design Sheet'!$D$8="Continuous",C171,INDEX(Codification!B$12:B$14,MATCH(Calculator!C171,Codification!B$7:B$9,0),1)))*Regression!C$12,"")</f>
        <v>0</v>
      </c>
      <c r="J171" s="32">
        <f>IFERROR(IF('Model Design Sheet'!$E$8="Binary",IF(D171=Codification!C$7,1,0),IF('Model Design Sheet'!$E$8="Continuous",D171,INDEX(Codification!C$12:C$14,MATCH(Calculator!D171,Codification!C$7:C$9,0),1)))*Regression!D$12,"")</f>
        <v>0</v>
      </c>
      <c r="K171" s="32" t="str">
        <f>IFERROR(IF('Model Design Sheet'!$F$8="Binary",IF(E171=Codification!D$7,1,0),IF('Model Design Sheet'!$F$8="Continuous",E171,INDEX(Codification!D$12:D$14,MATCH(Calculator!E171,Codification!D$7:D$9,0),1)))*Regression!E$12,"")</f>
        <v/>
      </c>
      <c r="L171" s="155">
        <f>Regression!$Q$9</f>
        <v>0.18474308830087424</v>
      </c>
    </row>
    <row r="172" spans="1:12" x14ac:dyDescent="0.3">
      <c r="A172" s="123">
        <v>168</v>
      </c>
      <c r="B172" s="124"/>
      <c r="C172" s="309"/>
      <c r="D172" s="125"/>
      <c r="E172" s="126"/>
      <c r="F172" s="144">
        <f t="shared" si="2"/>
        <v>0.18474308830087424</v>
      </c>
      <c r="H172" s="154">
        <f>IFERROR(IF('Model Design Sheet'!$C$8="Binary",IF(B172=Codification!A$7,1,0),IF('Model Design Sheet'!$C$8="Continuous",B172,INDEX(Codification!A$12:A$14,MATCH(Calculator!B172,Codification!A$7:A$9,0),1)))*Regression!B$12,"")</f>
        <v>0</v>
      </c>
      <c r="I172" s="32">
        <f>IFERROR(IF('Model Design Sheet'!$D$8="Binary",IF(C172=Codification!B$7,1,0),IF('Model Design Sheet'!$D$8="Continuous",C172,INDEX(Codification!B$12:B$14,MATCH(Calculator!C172,Codification!B$7:B$9,0),1)))*Regression!C$12,"")</f>
        <v>0</v>
      </c>
      <c r="J172" s="32">
        <f>IFERROR(IF('Model Design Sheet'!$E$8="Binary",IF(D172=Codification!C$7,1,0),IF('Model Design Sheet'!$E$8="Continuous",D172,INDEX(Codification!C$12:C$14,MATCH(Calculator!D172,Codification!C$7:C$9,0),1)))*Regression!D$12,"")</f>
        <v>0</v>
      </c>
      <c r="K172" s="32" t="str">
        <f>IFERROR(IF('Model Design Sheet'!$F$8="Binary",IF(E172=Codification!D$7,1,0),IF('Model Design Sheet'!$F$8="Continuous",E172,INDEX(Codification!D$12:D$14,MATCH(Calculator!E172,Codification!D$7:D$9,0),1)))*Regression!E$12,"")</f>
        <v/>
      </c>
      <c r="L172" s="155">
        <f>Regression!$Q$9</f>
        <v>0.18474308830087424</v>
      </c>
    </row>
    <row r="173" spans="1:12" x14ac:dyDescent="0.3">
      <c r="A173" s="341">
        <v>169</v>
      </c>
      <c r="B173" s="127"/>
      <c r="C173" s="310"/>
      <c r="D173" s="128"/>
      <c r="E173" s="129"/>
      <c r="F173" s="144">
        <f t="shared" si="2"/>
        <v>0.18474308830087424</v>
      </c>
      <c r="H173" s="154">
        <f>IFERROR(IF('Model Design Sheet'!$C$8="Binary",IF(B173=Codification!A$7,1,0),IF('Model Design Sheet'!$C$8="Continuous",B173,INDEX(Codification!A$12:A$14,MATCH(Calculator!B173,Codification!A$7:A$9,0),1)))*Regression!B$12,"")</f>
        <v>0</v>
      </c>
      <c r="I173" s="32">
        <f>IFERROR(IF('Model Design Sheet'!$D$8="Binary",IF(C173=Codification!B$7,1,0),IF('Model Design Sheet'!$D$8="Continuous",C173,INDEX(Codification!B$12:B$14,MATCH(Calculator!C173,Codification!B$7:B$9,0),1)))*Regression!C$12,"")</f>
        <v>0</v>
      </c>
      <c r="J173" s="32">
        <f>IFERROR(IF('Model Design Sheet'!$E$8="Binary",IF(D173=Codification!C$7,1,0),IF('Model Design Sheet'!$E$8="Continuous",D173,INDEX(Codification!C$12:C$14,MATCH(Calculator!D173,Codification!C$7:C$9,0),1)))*Regression!D$12,"")</f>
        <v>0</v>
      </c>
      <c r="K173" s="32" t="str">
        <f>IFERROR(IF('Model Design Sheet'!$F$8="Binary",IF(E173=Codification!D$7,1,0),IF('Model Design Sheet'!$F$8="Continuous",E173,INDEX(Codification!D$12:D$14,MATCH(Calculator!E173,Codification!D$7:D$9,0),1)))*Regression!E$12,"")</f>
        <v/>
      </c>
      <c r="L173" s="155">
        <f>Regression!$Q$9</f>
        <v>0.18474308830087424</v>
      </c>
    </row>
    <row r="174" spans="1:12" x14ac:dyDescent="0.3">
      <c r="A174" s="123">
        <v>170</v>
      </c>
      <c r="B174" s="124"/>
      <c r="C174" s="309"/>
      <c r="D174" s="125"/>
      <c r="E174" s="126"/>
      <c r="F174" s="144">
        <f t="shared" si="2"/>
        <v>0.18474308830087424</v>
      </c>
      <c r="H174" s="154">
        <f>IFERROR(IF('Model Design Sheet'!$C$8="Binary",IF(B174=Codification!A$7,1,0),IF('Model Design Sheet'!$C$8="Continuous",B174,INDEX(Codification!A$12:A$14,MATCH(Calculator!B174,Codification!A$7:A$9,0),1)))*Regression!B$12,"")</f>
        <v>0</v>
      </c>
      <c r="I174" s="32">
        <f>IFERROR(IF('Model Design Sheet'!$D$8="Binary",IF(C174=Codification!B$7,1,0),IF('Model Design Sheet'!$D$8="Continuous",C174,INDEX(Codification!B$12:B$14,MATCH(Calculator!C174,Codification!B$7:B$9,0),1)))*Regression!C$12,"")</f>
        <v>0</v>
      </c>
      <c r="J174" s="32">
        <f>IFERROR(IF('Model Design Sheet'!$E$8="Binary",IF(D174=Codification!C$7,1,0),IF('Model Design Sheet'!$E$8="Continuous",D174,INDEX(Codification!C$12:C$14,MATCH(Calculator!D174,Codification!C$7:C$9,0),1)))*Regression!D$12,"")</f>
        <v>0</v>
      </c>
      <c r="K174" s="32" t="str">
        <f>IFERROR(IF('Model Design Sheet'!$F$8="Binary",IF(E174=Codification!D$7,1,0),IF('Model Design Sheet'!$F$8="Continuous",E174,INDEX(Codification!D$12:D$14,MATCH(Calculator!E174,Codification!D$7:D$9,0),1)))*Regression!E$12,"")</f>
        <v/>
      </c>
      <c r="L174" s="155">
        <f>Regression!$Q$9</f>
        <v>0.18474308830087424</v>
      </c>
    </row>
    <row r="175" spans="1:12" x14ac:dyDescent="0.3">
      <c r="A175" s="341">
        <v>171</v>
      </c>
      <c r="B175" s="127"/>
      <c r="C175" s="310"/>
      <c r="D175" s="128"/>
      <c r="E175" s="129"/>
      <c r="F175" s="144">
        <f t="shared" si="2"/>
        <v>0.18474308830087424</v>
      </c>
      <c r="H175" s="154">
        <f>IFERROR(IF('Model Design Sheet'!$C$8="Binary",IF(B175=Codification!A$7,1,0),IF('Model Design Sheet'!$C$8="Continuous",B175,INDEX(Codification!A$12:A$14,MATCH(Calculator!B175,Codification!A$7:A$9,0),1)))*Regression!B$12,"")</f>
        <v>0</v>
      </c>
      <c r="I175" s="32">
        <f>IFERROR(IF('Model Design Sheet'!$D$8="Binary",IF(C175=Codification!B$7,1,0),IF('Model Design Sheet'!$D$8="Continuous",C175,INDEX(Codification!B$12:B$14,MATCH(Calculator!C175,Codification!B$7:B$9,0),1)))*Regression!C$12,"")</f>
        <v>0</v>
      </c>
      <c r="J175" s="32">
        <f>IFERROR(IF('Model Design Sheet'!$E$8="Binary",IF(D175=Codification!C$7,1,0),IF('Model Design Sheet'!$E$8="Continuous",D175,INDEX(Codification!C$12:C$14,MATCH(Calculator!D175,Codification!C$7:C$9,0),1)))*Regression!D$12,"")</f>
        <v>0</v>
      </c>
      <c r="K175" s="32" t="str">
        <f>IFERROR(IF('Model Design Sheet'!$F$8="Binary",IF(E175=Codification!D$7,1,0),IF('Model Design Sheet'!$F$8="Continuous",E175,INDEX(Codification!D$12:D$14,MATCH(Calculator!E175,Codification!D$7:D$9,0),1)))*Regression!E$12,"")</f>
        <v/>
      </c>
      <c r="L175" s="155">
        <f>Regression!$Q$9</f>
        <v>0.18474308830087424</v>
      </c>
    </row>
    <row r="176" spans="1:12" x14ac:dyDescent="0.3">
      <c r="A176" s="123">
        <v>172</v>
      </c>
      <c r="B176" s="124"/>
      <c r="C176" s="309"/>
      <c r="D176" s="125"/>
      <c r="E176" s="126"/>
      <c r="F176" s="144">
        <f t="shared" si="2"/>
        <v>0.18474308830087424</v>
      </c>
      <c r="H176" s="154">
        <f>IFERROR(IF('Model Design Sheet'!$C$8="Binary",IF(B176=Codification!A$7,1,0),IF('Model Design Sheet'!$C$8="Continuous",B176,INDEX(Codification!A$12:A$14,MATCH(Calculator!B176,Codification!A$7:A$9,0),1)))*Regression!B$12,"")</f>
        <v>0</v>
      </c>
      <c r="I176" s="32">
        <f>IFERROR(IF('Model Design Sheet'!$D$8="Binary",IF(C176=Codification!B$7,1,0),IF('Model Design Sheet'!$D$8="Continuous",C176,INDEX(Codification!B$12:B$14,MATCH(Calculator!C176,Codification!B$7:B$9,0),1)))*Regression!C$12,"")</f>
        <v>0</v>
      </c>
      <c r="J176" s="32">
        <f>IFERROR(IF('Model Design Sheet'!$E$8="Binary",IF(D176=Codification!C$7,1,0),IF('Model Design Sheet'!$E$8="Continuous",D176,INDEX(Codification!C$12:C$14,MATCH(Calculator!D176,Codification!C$7:C$9,0),1)))*Regression!D$12,"")</f>
        <v>0</v>
      </c>
      <c r="K176" s="32" t="str">
        <f>IFERROR(IF('Model Design Sheet'!$F$8="Binary",IF(E176=Codification!D$7,1,0),IF('Model Design Sheet'!$F$8="Continuous",E176,INDEX(Codification!D$12:D$14,MATCH(Calculator!E176,Codification!D$7:D$9,0),1)))*Regression!E$12,"")</f>
        <v/>
      </c>
      <c r="L176" s="155">
        <f>Regression!$Q$9</f>
        <v>0.18474308830087424</v>
      </c>
    </row>
    <row r="177" spans="1:12" x14ac:dyDescent="0.3">
      <c r="A177" s="341">
        <v>173</v>
      </c>
      <c r="B177" s="127"/>
      <c r="C177" s="310"/>
      <c r="D177" s="128"/>
      <c r="E177" s="129"/>
      <c r="F177" s="144">
        <f t="shared" si="2"/>
        <v>0.18474308830087424</v>
      </c>
      <c r="H177" s="154">
        <f>IFERROR(IF('Model Design Sheet'!$C$8="Binary",IF(B177=Codification!A$7,1,0),IF('Model Design Sheet'!$C$8="Continuous",B177,INDEX(Codification!A$12:A$14,MATCH(Calculator!B177,Codification!A$7:A$9,0),1)))*Regression!B$12,"")</f>
        <v>0</v>
      </c>
      <c r="I177" s="32">
        <f>IFERROR(IF('Model Design Sheet'!$D$8="Binary",IF(C177=Codification!B$7,1,0),IF('Model Design Sheet'!$D$8="Continuous",C177,INDEX(Codification!B$12:B$14,MATCH(Calculator!C177,Codification!B$7:B$9,0),1)))*Regression!C$12,"")</f>
        <v>0</v>
      </c>
      <c r="J177" s="32">
        <f>IFERROR(IF('Model Design Sheet'!$E$8="Binary",IF(D177=Codification!C$7,1,0),IF('Model Design Sheet'!$E$8="Continuous",D177,INDEX(Codification!C$12:C$14,MATCH(Calculator!D177,Codification!C$7:C$9,0),1)))*Regression!D$12,"")</f>
        <v>0</v>
      </c>
      <c r="K177" s="32" t="str">
        <f>IFERROR(IF('Model Design Sheet'!$F$8="Binary",IF(E177=Codification!D$7,1,0),IF('Model Design Sheet'!$F$8="Continuous",E177,INDEX(Codification!D$12:D$14,MATCH(Calculator!E177,Codification!D$7:D$9,0),1)))*Regression!E$12,"")</f>
        <v/>
      </c>
      <c r="L177" s="155">
        <f>Regression!$Q$9</f>
        <v>0.18474308830087424</v>
      </c>
    </row>
    <row r="178" spans="1:12" x14ac:dyDescent="0.3">
      <c r="A178" s="123">
        <v>174</v>
      </c>
      <c r="B178" s="124"/>
      <c r="C178" s="309"/>
      <c r="D178" s="125"/>
      <c r="E178" s="126"/>
      <c r="F178" s="144">
        <f t="shared" si="2"/>
        <v>0.18474308830087424</v>
      </c>
      <c r="H178" s="154">
        <f>IFERROR(IF('Model Design Sheet'!$C$8="Binary",IF(B178=Codification!A$7,1,0),IF('Model Design Sheet'!$C$8="Continuous",B178,INDEX(Codification!A$12:A$14,MATCH(Calculator!B178,Codification!A$7:A$9,0),1)))*Regression!B$12,"")</f>
        <v>0</v>
      </c>
      <c r="I178" s="32">
        <f>IFERROR(IF('Model Design Sheet'!$D$8="Binary",IF(C178=Codification!B$7,1,0),IF('Model Design Sheet'!$D$8="Continuous",C178,INDEX(Codification!B$12:B$14,MATCH(Calculator!C178,Codification!B$7:B$9,0),1)))*Regression!C$12,"")</f>
        <v>0</v>
      </c>
      <c r="J178" s="32">
        <f>IFERROR(IF('Model Design Sheet'!$E$8="Binary",IF(D178=Codification!C$7,1,0),IF('Model Design Sheet'!$E$8="Continuous",D178,INDEX(Codification!C$12:C$14,MATCH(Calculator!D178,Codification!C$7:C$9,0),1)))*Regression!D$12,"")</f>
        <v>0</v>
      </c>
      <c r="K178" s="32" t="str">
        <f>IFERROR(IF('Model Design Sheet'!$F$8="Binary",IF(E178=Codification!D$7,1,0),IF('Model Design Sheet'!$F$8="Continuous",E178,INDEX(Codification!D$12:D$14,MATCH(Calculator!E178,Codification!D$7:D$9,0),1)))*Regression!E$12,"")</f>
        <v/>
      </c>
      <c r="L178" s="155">
        <f>Regression!$Q$9</f>
        <v>0.18474308830087424</v>
      </c>
    </row>
    <row r="179" spans="1:12" x14ac:dyDescent="0.3">
      <c r="A179" s="341">
        <v>175</v>
      </c>
      <c r="B179" s="127"/>
      <c r="C179" s="310"/>
      <c r="D179" s="128"/>
      <c r="E179" s="129"/>
      <c r="F179" s="144">
        <f t="shared" si="2"/>
        <v>0.18474308830087424</v>
      </c>
      <c r="H179" s="154">
        <f>IFERROR(IF('Model Design Sheet'!$C$8="Binary",IF(B179=Codification!A$7,1,0),IF('Model Design Sheet'!$C$8="Continuous",B179,INDEX(Codification!A$12:A$14,MATCH(Calculator!B179,Codification!A$7:A$9,0),1)))*Regression!B$12,"")</f>
        <v>0</v>
      </c>
      <c r="I179" s="32">
        <f>IFERROR(IF('Model Design Sheet'!$D$8="Binary",IF(C179=Codification!B$7,1,0),IF('Model Design Sheet'!$D$8="Continuous",C179,INDEX(Codification!B$12:B$14,MATCH(Calculator!C179,Codification!B$7:B$9,0),1)))*Regression!C$12,"")</f>
        <v>0</v>
      </c>
      <c r="J179" s="32">
        <f>IFERROR(IF('Model Design Sheet'!$E$8="Binary",IF(D179=Codification!C$7,1,0),IF('Model Design Sheet'!$E$8="Continuous",D179,INDEX(Codification!C$12:C$14,MATCH(Calculator!D179,Codification!C$7:C$9,0),1)))*Regression!D$12,"")</f>
        <v>0</v>
      </c>
      <c r="K179" s="32" t="str">
        <f>IFERROR(IF('Model Design Sheet'!$F$8="Binary",IF(E179=Codification!D$7,1,0),IF('Model Design Sheet'!$F$8="Continuous",E179,INDEX(Codification!D$12:D$14,MATCH(Calculator!E179,Codification!D$7:D$9,0),1)))*Regression!E$12,"")</f>
        <v/>
      </c>
      <c r="L179" s="155">
        <f>Regression!$Q$9</f>
        <v>0.18474308830087424</v>
      </c>
    </row>
    <row r="180" spans="1:12" x14ac:dyDescent="0.3">
      <c r="A180" s="123">
        <v>176</v>
      </c>
      <c r="B180" s="124"/>
      <c r="C180" s="309"/>
      <c r="D180" s="125"/>
      <c r="E180" s="126"/>
      <c r="F180" s="144">
        <f t="shared" si="2"/>
        <v>0.18474308830087424</v>
      </c>
      <c r="H180" s="154">
        <f>IFERROR(IF('Model Design Sheet'!$C$8="Binary",IF(B180=Codification!A$7,1,0),IF('Model Design Sheet'!$C$8="Continuous",B180,INDEX(Codification!A$12:A$14,MATCH(Calculator!B180,Codification!A$7:A$9,0),1)))*Regression!B$12,"")</f>
        <v>0</v>
      </c>
      <c r="I180" s="32">
        <f>IFERROR(IF('Model Design Sheet'!$D$8="Binary",IF(C180=Codification!B$7,1,0),IF('Model Design Sheet'!$D$8="Continuous",C180,INDEX(Codification!B$12:B$14,MATCH(Calculator!C180,Codification!B$7:B$9,0),1)))*Regression!C$12,"")</f>
        <v>0</v>
      </c>
      <c r="J180" s="32">
        <f>IFERROR(IF('Model Design Sheet'!$E$8="Binary",IF(D180=Codification!C$7,1,0),IF('Model Design Sheet'!$E$8="Continuous",D180,INDEX(Codification!C$12:C$14,MATCH(Calculator!D180,Codification!C$7:C$9,0),1)))*Regression!D$12,"")</f>
        <v>0</v>
      </c>
      <c r="K180" s="32" t="str">
        <f>IFERROR(IF('Model Design Sheet'!$F$8="Binary",IF(E180=Codification!D$7,1,0),IF('Model Design Sheet'!$F$8="Continuous",E180,INDEX(Codification!D$12:D$14,MATCH(Calculator!E180,Codification!D$7:D$9,0),1)))*Regression!E$12,"")</f>
        <v/>
      </c>
      <c r="L180" s="155">
        <f>Regression!$Q$9</f>
        <v>0.18474308830087424</v>
      </c>
    </row>
    <row r="181" spans="1:12" x14ac:dyDescent="0.3">
      <c r="A181" s="341">
        <v>177</v>
      </c>
      <c r="B181" s="127"/>
      <c r="C181" s="310"/>
      <c r="D181" s="128"/>
      <c r="E181" s="129"/>
      <c r="F181" s="144">
        <f t="shared" si="2"/>
        <v>0.18474308830087424</v>
      </c>
      <c r="H181" s="154">
        <f>IFERROR(IF('Model Design Sheet'!$C$8="Binary",IF(B181=Codification!A$7,1,0),IF('Model Design Sheet'!$C$8="Continuous",B181,INDEX(Codification!A$12:A$14,MATCH(Calculator!B181,Codification!A$7:A$9,0),1)))*Regression!B$12,"")</f>
        <v>0</v>
      </c>
      <c r="I181" s="32">
        <f>IFERROR(IF('Model Design Sheet'!$D$8="Binary",IF(C181=Codification!B$7,1,0),IF('Model Design Sheet'!$D$8="Continuous",C181,INDEX(Codification!B$12:B$14,MATCH(Calculator!C181,Codification!B$7:B$9,0),1)))*Regression!C$12,"")</f>
        <v>0</v>
      </c>
      <c r="J181" s="32">
        <f>IFERROR(IF('Model Design Sheet'!$E$8="Binary",IF(D181=Codification!C$7,1,0),IF('Model Design Sheet'!$E$8="Continuous",D181,INDEX(Codification!C$12:C$14,MATCH(Calculator!D181,Codification!C$7:C$9,0),1)))*Regression!D$12,"")</f>
        <v>0</v>
      </c>
      <c r="K181" s="32" t="str">
        <f>IFERROR(IF('Model Design Sheet'!$F$8="Binary",IF(E181=Codification!D$7,1,0),IF('Model Design Sheet'!$F$8="Continuous",E181,INDEX(Codification!D$12:D$14,MATCH(Calculator!E181,Codification!D$7:D$9,0),1)))*Regression!E$12,"")</f>
        <v/>
      </c>
      <c r="L181" s="155">
        <f>Regression!$Q$9</f>
        <v>0.18474308830087424</v>
      </c>
    </row>
    <row r="182" spans="1:12" x14ac:dyDescent="0.3">
      <c r="A182" s="123">
        <v>178</v>
      </c>
      <c r="B182" s="124"/>
      <c r="C182" s="309"/>
      <c r="D182" s="125"/>
      <c r="E182" s="126"/>
      <c r="F182" s="144">
        <f t="shared" si="2"/>
        <v>0.18474308830087424</v>
      </c>
      <c r="H182" s="154">
        <f>IFERROR(IF('Model Design Sheet'!$C$8="Binary",IF(B182=Codification!A$7,1,0),IF('Model Design Sheet'!$C$8="Continuous",B182,INDEX(Codification!A$12:A$14,MATCH(Calculator!B182,Codification!A$7:A$9,0),1)))*Regression!B$12,"")</f>
        <v>0</v>
      </c>
      <c r="I182" s="32">
        <f>IFERROR(IF('Model Design Sheet'!$D$8="Binary",IF(C182=Codification!B$7,1,0),IF('Model Design Sheet'!$D$8="Continuous",C182,INDEX(Codification!B$12:B$14,MATCH(Calculator!C182,Codification!B$7:B$9,0),1)))*Regression!C$12,"")</f>
        <v>0</v>
      </c>
      <c r="J182" s="32">
        <f>IFERROR(IF('Model Design Sheet'!$E$8="Binary",IF(D182=Codification!C$7,1,0),IF('Model Design Sheet'!$E$8="Continuous",D182,INDEX(Codification!C$12:C$14,MATCH(Calculator!D182,Codification!C$7:C$9,0),1)))*Regression!D$12,"")</f>
        <v>0</v>
      </c>
      <c r="K182" s="32" t="str">
        <f>IFERROR(IF('Model Design Sheet'!$F$8="Binary",IF(E182=Codification!D$7,1,0),IF('Model Design Sheet'!$F$8="Continuous",E182,INDEX(Codification!D$12:D$14,MATCH(Calculator!E182,Codification!D$7:D$9,0),1)))*Regression!E$12,"")</f>
        <v/>
      </c>
      <c r="L182" s="155">
        <f>Regression!$Q$9</f>
        <v>0.18474308830087424</v>
      </c>
    </row>
    <row r="183" spans="1:12" x14ac:dyDescent="0.3">
      <c r="A183" s="341">
        <v>179</v>
      </c>
      <c r="B183" s="127"/>
      <c r="C183" s="310"/>
      <c r="D183" s="128"/>
      <c r="E183" s="129"/>
      <c r="F183" s="144">
        <f t="shared" si="2"/>
        <v>0.18474308830087424</v>
      </c>
      <c r="H183" s="154">
        <f>IFERROR(IF('Model Design Sheet'!$C$8="Binary",IF(B183=Codification!A$7,1,0),IF('Model Design Sheet'!$C$8="Continuous",B183,INDEX(Codification!A$12:A$14,MATCH(Calculator!B183,Codification!A$7:A$9,0),1)))*Regression!B$12,"")</f>
        <v>0</v>
      </c>
      <c r="I183" s="32">
        <f>IFERROR(IF('Model Design Sheet'!$D$8="Binary",IF(C183=Codification!B$7,1,0),IF('Model Design Sheet'!$D$8="Continuous",C183,INDEX(Codification!B$12:B$14,MATCH(Calculator!C183,Codification!B$7:B$9,0),1)))*Regression!C$12,"")</f>
        <v>0</v>
      </c>
      <c r="J183" s="32">
        <f>IFERROR(IF('Model Design Sheet'!$E$8="Binary",IF(D183=Codification!C$7,1,0),IF('Model Design Sheet'!$E$8="Continuous",D183,INDEX(Codification!C$12:C$14,MATCH(Calculator!D183,Codification!C$7:C$9,0),1)))*Regression!D$12,"")</f>
        <v>0</v>
      </c>
      <c r="K183" s="32" t="str">
        <f>IFERROR(IF('Model Design Sheet'!$F$8="Binary",IF(E183=Codification!D$7,1,0),IF('Model Design Sheet'!$F$8="Continuous",E183,INDEX(Codification!D$12:D$14,MATCH(Calculator!E183,Codification!D$7:D$9,0),1)))*Regression!E$12,"")</f>
        <v/>
      </c>
      <c r="L183" s="155">
        <f>Regression!$Q$9</f>
        <v>0.18474308830087424</v>
      </c>
    </row>
    <row r="184" spans="1:12" x14ac:dyDescent="0.3">
      <c r="A184" s="123">
        <v>180</v>
      </c>
      <c r="B184" s="124"/>
      <c r="C184" s="309"/>
      <c r="D184" s="125"/>
      <c r="E184" s="126"/>
      <c r="F184" s="144">
        <f t="shared" si="2"/>
        <v>0.18474308830087424</v>
      </c>
      <c r="H184" s="154">
        <f>IFERROR(IF('Model Design Sheet'!$C$8="Binary",IF(B184=Codification!A$7,1,0),IF('Model Design Sheet'!$C$8="Continuous",B184,INDEX(Codification!A$12:A$14,MATCH(Calculator!B184,Codification!A$7:A$9,0),1)))*Regression!B$12,"")</f>
        <v>0</v>
      </c>
      <c r="I184" s="32">
        <f>IFERROR(IF('Model Design Sheet'!$D$8="Binary",IF(C184=Codification!B$7,1,0),IF('Model Design Sheet'!$D$8="Continuous",C184,INDEX(Codification!B$12:B$14,MATCH(Calculator!C184,Codification!B$7:B$9,0),1)))*Regression!C$12,"")</f>
        <v>0</v>
      </c>
      <c r="J184" s="32">
        <f>IFERROR(IF('Model Design Sheet'!$E$8="Binary",IF(D184=Codification!C$7,1,0),IF('Model Design Sheet'!$E$8="Continuous",D184,INDEX(Codification!C$12:C$14,MATCH(Calculator!D184,Codification!C$7:C$9,0),1)))*Regression!D$12,"")</f>
        <v>0</v>
      </c>
      <c r="K184" s="32" t="str">
        <f>IFERROR(IF('Model Design Sheet'!$F$8="Binary",IF(E184=Codification!D$7,1,0),IF('Model Design Sheet'!$F$8="Continuous",E184,INDEX(Codification!D$12:D$14,MATCH(Calculator!E184,Codification!D$7:D$9,0),1)))*Regression!E$12,"")</f>
        <v/>
      </c>
      <c r="L184" s="155">
        <f>Regression!$Q$9</f>
        <v>0.18474308830087424</v>
      </c>
    </row>
    <row r="185" spans="1:12" x14ac:dyDescent="0.3">
      <c r="A185" s="341">
        <v>181</v>
      </c>
      <c r="B185" s="127"/>
      <c r="C185" s="310"/>
      <c r="D185" s="128"/>
      <c r="E185" s="129"/>
      <c r="F185" s="144">
        <f t="shared" si="2"/>
        <v>0.18474308830087424</v>
      </c>
      <c r="H185" s="154">
        <f>IFERROR(IF('Model Design Sheet'!$C$8="Binary",IF(B185=Codification!A$7,1,0),IF('Model Design Sheet'!$C$8="Continuous",B185,INDEX(Codification!A$12:A$14,MATCH(Calculator!B185,Codification!A$7:A$9,0),1)))*Regression!B$12,"")</f>
        <v>0</v>
      </c>
      <c r="I185" s="32">
        <f>IFERROR(IF('Model Design Sheet'!$D$8="Binary",IF(C185=Codification!B$7,1,0),IF('Model Design Sheet'!$D$8="Continuous",C185,INDEX(Codification!B$12:B$14,MATCH(Calculator!C185,Codification!B$7:B$9,0),1)))*Regression!C$12,"")</f>
        <v>0</v>
      </c>
      <c r="J185" s="32">
        <f>IFERROR(IF('Model Design Sheet'!$E$8="Binary",IF(D185=Codification!C$7,1,0),IF('Model Design Sheet'!$E$8="Continuous",D185,INDEX(Codification!C$12:C$14,MATCH(Calculator!D185,Codification!C$7:C$9,0),1)))*Regression!D$12,"")</f>
        <v>0</v>
      </c>
      <c r="K185" s="32" t="str">
        <f>IFERROR(IF('Model Design Sheet'!$F$8="Binary",IF(E185=Codification!D$7,1,0),IF('Model Design Sheet'!$F$8="Continuous",E185,INDEX(Codification!D$12:D$14,MATCH(Calculator!E185,Codification!D$7:D$9,0),1)))*Regression!E$12,"")</f>
        <v/>
      </c>
      <c r="L185" s="155">
        <f>Regression!$Q$9</f>
        <v>0.18474308830087424</v>
      </c>
    </row>
    <row r="186" spans="1:12" x14ac:dyDescent="0.3">
      <c r="A186" s="123">
        <v>182</v>
      </c>
      <c r="B186" s="124"/>
      <c r="C186" s="309"/>
      <c r="D186" s="125"/>
      <c r="E186" s="126"/>
      <c r="F186" s="144">
        <f t="shared" si="2"/>
        <v>0.18474308830087424</v>
      </c>
      <c r="H186" s="154">
        <f>IFERROR(IF('Model Design Sheet'!$C$8="Binary",IF(B186=Codification!A$7,1,0),IF('Model Design Sheet'!$C$8="Continuous",B186,INDEX(Codification!A$12:A$14,MATCH(Calculator!B186,Codification!A$7:A$9,0),1)))*Regression!B$12,"")</f>
        <v>0</v>
      </c>
      <c r="I186" s="32">
        <f>IFERROR(IF('Model Design Sheet'!$D$8="Binary",IF(C186=Codification!B$7,1,0),IF('Model Design Sheet'!$D$8="Continuous",C186,INDEX(Codification!B$12:B$14,MATCH(Calculator!C186,Codification!B$7:B$9,0),1)))*Regression!C$12,"")</f>
        <v>0</v>
      </c>
      <c r="J186" s="32">
        <f>IFERROR(IF('Model Design Sheet'!$E$8="Binary",IF(D186=Codification!C$7,1,0),IF('Model Design Sheet'!$E$8="Continuous",D186,INDEX(Codification!C$12:C$14,MATCH(Calculator!D186,Codification!C$7:C$9,0),1)))*Regression!D$12,"")</f>
        <v>0</v>
      </c>
      <c r="K186" s="32" t="str">
        <f>IFERROR(IF('Model Design Sheet'!$F$8="Binary",IF(E186=Codification!D$7,1,0),IF('Model Design Sheet'!$F$8="Continuous",E186,INDEX(Codification!D$12:D$14,MATCH(Calculator!E186,Codification!D$7:D$9,0),1)))*Regression!E$12,"")</f>
        <v/>
      </c>
      <c r="L186" s="155">
        <f>Regression!$Q$9</f>
        <v>0.18474308830087424</v>
      </c>
    </row>
    <row r="187" spans="1:12" x14ac:dyDescent="0.3">
      <c r="A187" s="341">
        <v>183</v>
      </c>
      <c r="B187" s="127"/>
      <c r="C187" s="310"/>
      <c r="D187" s="128"/>
      <c r="E187" s="129"/>
      <c r="F187" s="144">
        <f t="shared" si="2"/>
        <v>0.18474308830087424</v>
      </c>
      <c r="H187" s="154">
        <f>IFERROR(IF('Model Design Sheet'!$C$8="Binary",IF(B187=Codification!A$7,1,0),IF('Model Design Sheet'!$C$8="Continuous",B187,INDEX(Codification!A$12:A$14,MATCH(Calculator!B187,Codification!A$7:A$9,0),1)))*Regression!B$12,"")</f>
        <v>0</v>
      </c>
      <c r="I187" s="32">
        <f>IFERROR(IF('Model Design Sheet'!$D$8="Binary",IF(C187=Codification!B$7,1,0),IF('Model Design Sheet'!$D$8="Continuous",C187,INDEX(Codification!B$12:B$14,MATCH(Calculator!C187,Codification!B$7:B$9,0),1)))*Regression!C$12,"")</f>
        <v>0</v>
      </c>
      <c r="J187" s="32">
        <f>IFERROR(IF('Model Design Sheet'!$E$8="Binary",IF(D187=Codification!C$7,1,0),IF('Model Design Sheet'!$E$8="Continuous",D187,INDEX(Codification!C$12:C$14,MATCH(Calculator!D187,Codification!C$7:C$9,0),1)))*Regression!D$12,"")</f>
        <v>0</v>
      </c>
      <c r="K187" s="32" t="str">
        <f>IFERROR(IF('Model Design Sheet'!$F$8="Binary",IF(E187=Codification!D$7,1,0),IF('Model Design Sheet'!$F$8="Continuous",E187,INDEX(Codification!D$12:D$14,MATCH(Calculator!E187,Codification!D$7:D$9,0),1)))*Regression!E$12,"")</f>
        <v/>
      </c>
      <c r="L187" s="155">
        <f>Regression!$Q$9</f>
        <v>0.18474308830087424</v>
      </c>
    </row>
    <row r="188" spans="1:12" x14ac:dyDescent="0.3">
      <c r="A188" s="123">
        <v>184</v>
      </c>
      <c r="B188" s="124"/>
      <c r="C188" s="309"/>
      <c r="D188" s="125"/>
      <c r="E188" s="126"/>
      <c r="F188" s="144">
        <f t="shared" si="2"/>
        <v>0.18474308830087424</v>
      </c>
      <c r="H188" s="154">
        <f>IFERROR(IF('Model Design Sheet'!$C$8="Binary",IF(B188=Codification!A$7,1,0),IF('Model Design Sheet'!$C$8="Continuous",B188,INDEX(Codification!A$12:A$14,MATCH(Calculator!B188,Codification!A$7:A$9,0),1)))*Regression!B$12,"")</f>
        <v>0</v>
      </c>
      <c r="I188" s="32">
        <f>IFERROR(IF('Model Design Sheet'!$D$8="Binary",IF(C188=Codification!B$7,1,0),IF('Model Design Sheet'!$D$8="Continuous",C188,INDEX(Codification!B$12:B$14,MATCH(Calculator!C188,Codification!B$7:B$9,0),1)))*Regression!C$12,"")</f>
        <v>0</v>
      </c>
      <c r="J188" s="32">
        <f>IFERROR(IF('Model Design Sheet'!$E$8="Binary",IF(D188=Codification!C$7,1,0),IF('Model Design Sheet'!$E$8="Continuous",D188,INDEX(Codification!C$12:C$14,MATCH(Calculator!D188,Codification!C$7:C$9,0),1)))*Regression!D$12,"")</f>
        <v>0</v>
      </c>
      <c r="K188" s="32" t="str">
        <f>IFERROR(IF('Model Design Sheet'!$F$8="Binary",IF(E188=Codification!D$7,1,0),IF('Model Design Sheet'!$F$8="Continuous",E188,INDEX(Codification!D$12:D$14,MATCH(Calculator!E188,Codification!D$7:D$9,0),1)))*Regression!E$12,"")</f>
        <v/>
      </c>
      <c r="L188" s="155">
        <f>Regression!$Q$9</f>
        <v>0.18474308830087424</v>
      </c>
    </row>
    <row r="189" spans="1:12" x14ac:dyDescent="0.3">
      <c r="A189" s="341">
        <v>185</v>
      </c>
      <c r="B189" s="127"/>
      <c r="C189" s="310"/>
      <c r="D189" s="128"/>
      <c r="E189" s="129"/>
      <c r="F189" s="144">
        <f t="shared" si="2"/>
        <v>0.18474308830087424</v>
      </c>
      <c r="H189" s="154">
        <f>IFERROR(IF('Model Design Sheet'!$C$8="Binary",IF(B189=Codification!A$7,1,0),IF('Model Design Sheet'!$C$8="Continuous",B189,INDEX(Codification!A$12:A$14,MATCH(Calculator!B189,Codification!A$7:A$9,0),1)))*Regression!B$12,"")</f>
        <v>0</v>
      </c>
      <c r="I189" s="32">
        <f>IFERROR(IF('Model Design Sheet'!$D$8="Binary",IF(C189=Codification!B$7,1,0),IF('Model Design Sheet'!$D$8="Continuous",C189,INDEX(Codification!B$12:B$14,MATCH(Calculator!C189,Codification!B$7:B$9,0),1)))*Regression!C$12,"")</f>
        <v>0</v>
      </c>
      <c r="J189" s="32">
        <f>IFERROR(IF('Model Design Sheet'!$E$8="Binary",IF(D189=Codification!C$7,1,0),IF('Model Design Sheet'!$E$8="Continuous",D189,INDEX(Codification!C$12:C$14,MATCH(Calculator!D189,Codification!C$7:C$9,0),1)))*Regression!D$12,"")</f>
        <v>0</v>
      </c>
      <c r="K189" s="32" t="str">
        <f>IFERROR(IF('Model Design Sheet'!$F$8="Binary",IF(E189=Codification!D$7,1,0),IF('Model Design Sheet'!$F$8="Continuous",E189,INDEX(Codification!D$12:D$14,MATCH(Calculator!E189,Codification!D$7:D$9,0),1)))*Regression!E$12,"")</f>
        <v/>
      </c>
      <c r="L189" s="155">
        <f>Regression!$Q$9</f>
        <v>0.18474308830087424</v>
      </c>
    </row>
    <row r="190" spans="1:12" x14ac:dyDescent="0.3">
      <c r="A190" s="123">
        <v>186</v>
      </c>
      <c r="B190" s="124"/>
      <c r="C190" s="309"/>
      <c r="D190" s="125"/>
      <c r="E190" s="126"/>
      <c r="F190" s="144">
        <f t="shared" si="2"/>
        <v>0.18474308830087424</v>
      </c>
      <c r="H190" s="154">
        <f>IFERROR(IF('Model Design Sheet'!$C$8="Binary",IF(B190=Codification!A$7,1,0),IF('Model Design Sheet'!$C$8="Continuous",B190,INDEX(Codification!A$12:A$14,MATCH(Calculator!B190,Codification!A$7:A$9,0),1)))*Regression!B$12,"")</f>
        <v>0</v>
      </c>
      <c r="I190" s="32">
        <f>IFERROR(IF('Model Design Sheet'!$D$8="Binary",IF(C190=Codification!B$7,1,0),IF('Model Design Sheet'!$D$8="Continuous",C190,INDEX(Codification!B$12:B$14,MATCH(Calculator!C190,Codification!B$7:B$9,0),1)))*Regression!C$12,"")</f>
        <v>0</v>
      </c>
      <c r="J190" s="32">
        <f>IFERROR(IF('Model Design Sheet'!$E$8="Binary",IF(D190=Codification!C$7,1,0),IF('Model Design Sheet'!$E$8="Continuous",D190,INDEX(Codification!C$12:C$14,MATCH(Calculator!D190,Codification!C$7:C$9,0),1)))*Regression!D$12,"")</f>
        <v>0</v>
      </c>
      <c r="K190" s="32" t="str">
        <f>IFERROR(IF('Model Design Sheet'!$F$8="Binary",IF(E190=Codification!D$7,1,0),IF('Model Design Sheet'!$F$8="Continuous",E190,INDEX(Codification!D$12:D$14,MATCH(Calculator!E190,Codification!D$7:D$9,0),1)))*Regression!E$12,"")</f>
        <v/>
      </c>
      <c r="L190" s="155">
        <f>Regression!$Q$9</f>
        <v>0.18474308830087424</v>
      </c>
    </row>
    <row r="191" spans="1:12" x14ac:dyDescent="0.3">
      <c r="A191" s="341">
        <v>187</v>
      </c>
      <c r="B191" s="127"/>
      <c r="C191" s="310"/>
      <c r="D191" s="128"/>
      <c r="E191" s="129"/>
      <c r="F191" s="144">
        <f t="shared" si="2"/>
        <v>0.18474308830087424</v>
      </c>
      <c r="H191" s="154">
        <f>IFERROR(IF('Model Design Sheet'!$C$8="Binary",IF(B191=Codification!A$7,1,0),IF('Model Design Sheet'!$C$8="Continuous",B191,INDEX(Codification!A$12:A$14,MATCH(Calculator!B191,Codification!A$7:A$9,0),1)))*Regression!B$12,"")</f>
        <v>0</v>
      </c>
      <c r="I191" s="32">
        <f>IFERROR(IF('Model Design Sheet'!$D$8="Binary",IF(C191=Codification!B$7,1,0),IF('Model Design Sheet'!$D$8="Continuous",C191,INDEX(Codification!B$12:B$14,MATCH(Calculator!C191,Codification!B$7:B$9,0),1)))*Regression!C$12,"")</f>
        <v>0</v>
      </c>
      <c r="J191" s="32">
        <f>IFERROR(IF('Model Design Sheet'!$E$8="Binary",IF(D191=Codification!C$7,1,0),IF('Model Design Sheet'!$E$8="Continuous",D191,INDEX(Codification!C$12:C$14,MATCH(Calculator!D191,Codification!C$7:C$9,0),1)))*Regression!D$12,"")</f>
        <v>0</v>
      </c>
      <c r="K191" s="32" t="str">
        <f>IFERROR(IF('Model Design Sheet'!$F$8="Binary",IF(E191=Codification!D$7,1,0),IF('Model Design Sheet'!$F$8="Continuous",E191,INDEX(Codification!D$12:D$14,MATCH(Calculator!E191,Codification!D$7:D$9,0),1)))*Regression!E$12,"")</f>
        <v/>
      </c>
      <c r="L191" s="155">
        <f>Regression!$Q$9</f>
        <v>0.18474308830087424</v>
      </c>
    </row>
    <row r="192" spans="1:12" x14ac:dyDescent="0.3">
      <c r="A192" s="123">
        <v>188</v>
      </c>
      <c r="B192" s="124"/>
      <c r="C192" s="309"/>
      <c r="D192" s="125"/>
      <c r="E192" s="126"/>
      <c r="F192" s="144">
        <f t="shared" si="2"/>
        <v>0.18474308830087424</v>
      </c>
      <c r="H192" s="154">
        <f>IFERROR(IF('Model Design Sheet'!$C$8="Binary",IF(B192=Codification!A$7,1,0),IF('Model Design Sheet'!$C$8="Continuous",B192,INDEX(Codification!A$12:A$14,MATCH(Calculator!B192,Codification!A$7:A$9,0),1)))*Regression!B$12,"")</f>
        <v>0</v>
      </c>
      <c r="I192" s="32">
        <f>IFERROR(IF('Model Design Sheet'!$D$8="Binary",IF(C192=Codification!B$7,1,0),IF('Model Design Sheet'!$D$8="Continuous",C192,INDEX(Codification!B$12:B$14,MATCH(Calculator!C192,Codification!B$7:B$9,0),1)))*Regression!C$12,"")</f>
        <v>0</v>
      </c>
      <c r="J192" s="32">
        <f>IFERROR(IF('Model Design Sheet'!$E$8="Binary",IF(D192=Codification!C$7,1,0),IF('Model Design Sheet'!$E$8="Continuous",D192,INDEX(Codification!C$12:C$14,MATCH(Calculator!D192,Codification!C$7:C$9,0),1)))*Regression!D$12,"")</f>
        <v>0</v>
      </c>
      <c r="K192" s="32" t="str">
        <f>IFERROR(IF('Model Design Sheet'!$F$8="Binary",IF(E192=Codification!D$7,1,0),IF('Model Design Sheet'!$F$8="Continuous",E192,INDEX(Codification!D$12:D$14,MATCH(Calculator!E192,Codification!D$7:D$9,0),1)))*Regression!E$12,"")</f>
        <v/>
      </c>
      <c r="L192" s="155">
        <f>Regression!$Q$9</f>
        <v>0.18474308830087424</v>
      </c>
    </row>
    <row r="193" spans="1:12" x14ac:dyDescent="0.3">
      <c r="A193" s="341">
        <v>189</v>
      </c>
      <c r="B193" s="127"/>
      <c r="C193" s="310"/>
      <c r="D193" s="128"/>
      <c r="E193" s="129"/>
      <c r="F193" s="144">
        <f t="shared" si="2"/>
        <v>0.18474308830087424</v>
      </c>
      <c r="H193" s="154">
        <f>IFERROR(IF('Model Design Sheet'!$C$8="Binary",IF(B193=Codification!A$7,1,0),IF('Model Design Sheet'!$C$8="Continuous",B193,INDEX(Codification!A$12:A$14,MATCH(Calculator!B193,Codification!A$7:A$9,0),1)))*Regression!B$12,"")</f>
        <v>0</v>
      </c>
      <c r="I193" s="32">
        <f>IFERROR(IF('Model Design Sheet'!$D$8="Binary",IF(C193=Codification!B$7,1,0),IF('Model Design Sheet'!$D$8="Continuous",C193,INDEX(Codification!B$12:B$14,MATCH(Calculator!C193,Codification!B$7:B$9,0),1)))*Regression!C$12,"")</f>
        <v>0</v>
      </c>
      <c r="J193" s="32">
        <f>IFERROR(IF('Model Design Sheet'!$E$8="Binary",IF(D193=Codification!C$7,1,0),IF('Model Design Sheet'!$E$8="Continuous",D193,INDEX(Codification!C$12:C$14,MATCH(Calculator!D193,Codification!C$7:C$9,0),1)))*Regression!D$12,"")</f>
        <v>0</v>
      </c>
      <c r="K193" s="32" t="str">
        <f>IFERROR(IF('Model Design Sheet'!$F$8="Binary",IF(E193=Codification!D$7,1,0),IF('Model Design Sheet'!$F$8="Continuous",E193,INDEX(Codification!D$12:D$14,MATCH(Calculator!E193,Codification!D$7:D$9,0),1)))*Regression!E$12,"")</f>
        <v/>
      </c>
      <c r="L193" s="155">
        <f>Regression!$Q$9</f>
        <v>0.18474308830087424</v>
      </c>
    </row>
    <row r="194" spans="1:12" x14ac:dyDescent="0.3">
      <c r="A194" s="123">
        <v>190</v>
      </c>
      <c r="B194" s="124"/>
      <c r="C194" s="309"/>
      <c r="D194" s="125"/>
      <c r="E194" s="126"/>
      <c r="F194" s="144">
        <f t="shared" si="2"/>
        <v>0.18474308830087424</v>
      </c>
      <c r="H194" s="154">
        <f>IFERROR(IF('Model Design Sheet'!$C$8="Binary",IF(B194=Codification!A$7,1,0),IF('Model Design Sheet'!$C$8="Continuous",B194,INDEX(Codification!A$12:A$14,MATCH(Calculator!B194,Codification!A$7:A$9,0),1)))*Regression!B$12,"")</f>
        <v>0</v>
      </c>
      <c r="I194" s="32">
        <f>IFERROR(IF('Model Design Sheet'!$D$8="Binary",IF(C194=Codification!B$7,1,0),IF('Model Design Sheet'!$D$8="Continuous",C194,INDEX(Codification!B$12:B$14,MATCH(Calculator!C194,Codification!B$7:B$9,0),1)))*Regression!C$12,"")</f>
        <v>0</v>
      </c>
      <c r="J194" s="32">
        <f>IFERROR(IF('Model Design Sheet'!$E$8="Binary",IF(D194=Codification!C$7,1,0),IF('Model Design Sheet'!$E$8="Continuous",D194,INDEX(Codification!C$12:C$14,MATCH(Calculator!D194,Codification!C$7:C$9,0),1)))*Regression!D$12,"")</f>
        <v>0</v>
      </c>
      <c r="K194" s="32" t="str">
        <f>IFERROR(IF('Model Design Sheet'!$F$8="Binary",IF(E194=Codification!D$7,1,0),IF('Model Design Sheet'!$F$8="Continuous",E194,INDEX(Codification!D$12:D$14,MATCH(Calculator!E194,Codification!D$7:D$9,0),1)))*Regression!E$12,"")</f>
        <v/>
      </c>
      <c r="L194" s="155">
        <f>Regression!$Q$9</f>
        <v>0.18474308830087424</v>
      </c>
    </row>
    <row r="195" spans="1:12" x14ac:dyDescent="0.3">
      <c r="A195" s="341">
        <v>191</v>
      </c>
      <c r="B195" s="127"/>
      <c r="C195" s="310"/>
      <c r="D195" s="128"/>
      <c r="E195" s="129"/>
      <c r="F195" s="144">
        <f t="shared" si="2"/>
        <v>0.18474308830087424</v>
      </c>
      <c r="H195" s="154">
        <f>IFERROR(IF('Model Design Sheet'!$C$8="Binary",IF(B195=Codification!A$7,1,0),IF('Model Design Sheet'!$C$8="Continuous",B195,INDEX(Codification!A$12:A$14,MATCH(Calculator!B195,Codification!A$7:A$9,0),1)))*Regression!B$12,"")</f>
        <v>0</v>
      </c>
      <c r="I195" s="32">
        <f>IFERROR(IF('Model Design Sheet'!$D$8="Binary",IF(C195=Codification!B$7,1,0),IF('Model Design Sheet'!$D$8="Continuous",C195,INDEX(Codification!B$12:B$14,MATCH(Calculator!C195,Codification!B$7:B$9,0),1)))*Regression!C$12,"")</f>
        <v>0</v>
      </c>
      <c r="J195" s="32">
        <f>IFERROR(IF('Model Design Sheet'!$E$8="Binary",IF(D195=Codification!C$7,1,0),IF('Model Design Sheet'!$E$8="Continuous",D195,INDEX(Codification!C$12:C$14,MATCH(Calculator!D195,Codification!C$7:C$9,0),1)))*Regression!D$12,"")</f>
        <v>0</v>
      </c>
      <c r="K195" s="32" t="str">
        <f>IFERROR(IF('Model Design Sheet'!$F$8="Binary",IF(E195=Codification!D$7,1,0),IF('Model Design Sheet'!$F$8="Continuous",E195,INDEX(Codification!D$12:D$14,MATCH(Calculator!E195,Codification!D$7:D$9,0),1)))*Regression!E$12,"")</f>
        <v/>
      </c>
      <c r="L195" s="155">
        <f>Regression!$Q$9</f>
        <v>0.18474308830087424</v>
      </c>
    </row>
    <row r="196" spans="1:12" x14ac:dyDescent="0.3">
      <c r="A196" s="123">
        <v>192</v>
      </c>
      <c r="B196" s="124"/>
      <c r="C196" s="309"/>
      <c r="D196" s="125"/>
      <c r="E196" s="126"/>
      <c r="F196" s="144">
        <f t="shared" si="2"/>
        <v>0.18474308830087424</v>
      </c>
      <c r="H196" s="154">
        <f>IFERROR(IF('Model Design Sheet'!$C$8="Binary",IF(B196=Codification!A$7,1,0),IF('Model Design Sheet'!$C$8="Continuous",B196,INDEX(Codification!A$12:A$14,MATCH(Calculator!B196,Codification!A$7:A$9,0),1)))*Regression!B$12,"")</f>
        <v>0</v>
      </c>
      <c r="I196" s="32">
        <f>IFERROR(IF('Model Design Sheet'!$D$8="Binary",IF(C196=Codification!B$7,1,0),IF('Model Design Sheet'!$D$8="Continuous",C196,INDEX(Codification!B$12:B$14,MATCH(Calculator!C196,Codification!B$7:B$9,0),1)))*Regression!C$12,"")</f>
        <v>0</v>
      </c>
      <c r="J196" s="32">
        <f>IFERROR(IF('Model Design Sheet'!$E$8="Binary",IF(D196=Codification!C$7,1,0),IF('Model Design Sheet'!$E$8="Continuous",D196,INDEX(Codification!C$12:C$14,MATCH(Calculator!D196,Codification!C$7:C$9,0),1)))*Regression!D$12,"")</f>
        <v>0</v>
      </c>
      <c r="K196" s="32" t="str">
        <f>IFERROR(IF('Model Design Sheet'!$F$8="Binary",IF(E196=Codification!D$7,1,0),IF('Model Design Sheet'!$F$8="Continuous",E196,INDEX(Codification!D$12:D$14,MATCH(Calculator!E196,Codification!D$7:D$9,0),1)))*Regression!E$12,"")</f>
        <v/>
      </c>
      <c r="L196" s="155">
        <f>Regression!$Q$9</f>
        <v>0.18474308830087424</v>
      </c>
    </row>
    <row r="197" spans="1:12" x14ac:dyDescent="0.3">
      <c r="A197" s="341">
        <v>193</v>
      </c>
      <c r="B197" s="127"/>
      <c r="C197" s="310"/>
      <c r="D197" s="128"/>
      <c r="E197" s="129"/>
      <c r="F197" s="144">
        <f t="shared" ref="F197:F204" si="3">MAX(SUM(H197:L197),0)</f>
        <v>0.18474308830087424</v>
      </c>
      <c r="H197" s="154">
        <f>IFERROR(IF('Model Design Sheet'!$C$8="Binary",IF(B197=Codification!A$7,1,0),IF('Model Design Sheet'!$C$8="Continuous",B197,INDEX(Codification!A$12:A$14,MATCH(Calculator!B197,Codification!A$7:A$9,0),1)))*Regression!B$12,"")</f>
        <v>0</v>
      </c>
      <c r="I197" s="32">
        <f>IFERROR(IF('Model Design Sheet'!$D$8="Binary",IF(C197=Codification!B$7,1,0),IF('Model Design Sheet'!$D$8="Continuous",C197,INDEX(Codification!B$12:B$14,MATCH(Calculator!C197,Codification!B$7:B$9,0),1)))*Regression!C$12,"")</f>
        <v>0</v>
      </c>
      <c r="J197" s="32">
        <f>IFERROR(IF('Model Design Sheet'!$E$8="Binary",IF(D197=Codification!C$7,1,0),IF('Model Design Sheet'!$E$8="Continuous",D197,INDEX(Codification!C$12:C$14,MATCH(Calculator!D197,Codification!C$7:C$9,0),1)))*Regression!D$12,"")</f>
        <v>0</v>
      </c>
      <c r="K197" s="32" t="str">
        <f>IFERROR(IF('Model Design Sheet'!$F$8="Binary",IF(E197=Codification!D$7,1,0),IF('Model Design Sheet'!$F$8="Continuous",E197,INDEX(Codification!D$12:D$14,MATCH(Calculator!E197,Codification!D$7:D$9,0),1)))*Regression!E$12,"")</f>
        <v/>
      </c>
      <c r="L197" s="155">
        <f>Regression!$Q$9</f>
        <v>0.18474308830087424</v>
      </c>
    </row>
    <row r="198" spans="1:12" x14ac:dyDescent="0.3">
      <c r="A198" s="123">
        <v>194</v>
      </c>
      <c r="B198" s="124"/>
      <c r="C198" s="309"/>
      <c r="D198" s="125"/>
      <c r="E198" s="126"/>
      <c r="F198" s="144">
        <f t="shared" si="3"/>
        <v>0.18474308830087424</v>
      </c>
      <c r="H198" s="154">
        <f>IFERROR(IF('Model Design Sheet'!$C$8="Binary",IF(B198=Codification!A$7,1,0),IF('Model Design Sheet'!$C$8="Continuous",B198,INDEX(Codification!A$12:A$14,MATCH(Calculator!B198,Codification!A$7:A$9,0),1)))*Regression!B$12,"")</f>
        <v>0</v>
      </c>
      <c r="I198" s="32">
        <f>IFERROR(IF('Model Design Sheet'!$D$8="Binary",IF(C198=Codification!B$7,1,0),IF('Model Design Sheet'!$D$8="Continuous",C198,INDEX(Codification!B$12:B$14,MATCH(Calculator!C198,Codification!B$7:B$9,0),1)))*Regression!C$12,"")</f>
        <v>0</v>
      </c>
      <c r="J198" s="32">
        <f>IFERROR(IF('Model Design Sheet'!$E$8="Binary",IF(D198=Codification!C$7,1,0),IF('Model Design Sheet'!$E$8="Continuous",D198,INDEX(Codification!C$12:C$14,MATCH(Calculator!D198,Codification!C$7:C$9,0),1)))*Regression!D$12,"")</f>
        <v>0</v>
      </c>
      <c r="K198" s="32" t="str">
        <f>IFERROR(IF('Model Design Sheet'!$F$8="Binary",IF(E198=Codification!D$7,1,0),IF('Model Design Sheet'!$F$8="Continuous",E198,INDEX(Codification!D$12:D$14,MATCH(Calculator!E198,Codification!D$7:D$9,0),1)))*Regression!E$12,"")</f>
        <v/>
      </c>
      <c r="L198" s="155">
        <f>Regression!$Q$9</f>
        <v>0.18474308830087424</v>
      </c>
    </row>
    <row r="199" spans="1:12" x14ac:dyDescent="0.3">
      <c r="A199" s="341">
        <v>195</v>
      </c>
      <c r="B199" s="127"/>
      <c r="C199" s="310"/>
      <c r="D199" s="128"/>
      <c r="E199" s="129"/>
      <c r="F199" s="144">
        <f t="shared" si="3"/>
        <v>0.18474308830087424</v>
      </c>
      <c r="H199" s="154">
        <f>IFERROR(IF('Model Design Sheet'!$C$8="Binary",IF(B199=Codification!A$7,1,0),IF('Model Design Sheet'!$C$8="Continuous",B199,INDEX(Codification!A$12:A$14,MATCH(Calculator!B199,Codification!A$7:A$9,0),1)))*Regression!B$12,"")</f>
        <v>0</v>
      </c>
      <c r="I199" s="32">
        <f>IFERROR(IF('Model Design Sheet'!$D$8="Binary",IF(C199=Codification!B$7,1,0),IF('Model Design Sheet'!$D$8="Continuous",C199,INDEX(Codification!B$12:B$14,MATCH(Calculator!C199,Codification!B$7:B$9,0),1)))*Regression!C$12,"")</f>
        <v>0</v>
      </c>
      <c r="J199" s="32">
        <f>IFERROR(IF('Model Design Sheet'!$E$8="Binary",IF(D199=Codification!C$7,1,0),IF('Model Design Sheet'!$E$8="Continuous",D199,INDEX(Codification!C$12:C$14,MATCH(Calculator!D199,Codification!C$7:C$9,0),1)))*Regression!D$12,"")</f>
        <v>0</v>
      </c>
      <c r="K199" s="32" t="str">
        <f>IFERROR(IF('Model Design Sheet'!$F$8="Binary",IF(E199=Codification!D$7,1,0),IF('Model Design Sheet'!$F$8="Continuous",E199,INDEX(Codification!D$12:D$14,MATCH(Calculator!E199,Codification!D$7:D$9,0),1)))*Regression!E$12,"")</f>
        <v/>
      </c>
      <c r="L199" s="155">
        <f>Regression!$Q$9</f>
        <v>0.18474308830087424</v>
      </c>
    </row>
    <row r="200" spans="1:12" x14ac:dyDescent="0.3">
      <c r="A200" s="123">
        <v>196</v>
      </c>
      <c r="B200" s="124"/>
      <c r="C200" s="309"/>
      <c r="D200" s="125"/>
      <c r="E200" s="126"/>
      <c r="F200" s="144">
        <f t="shared" si="3"/>
        <v>0.18474308830087424</v>
      </c>
      <c r="H200" s="154">
        <f>IFERROR(IF('Model Design Sheet'!$C$8="Binary",IF(B200=Codification!A$7,1,0),IF('Model Design Sheet'!$C$8="Continuous",B200,INDEX(Codification!A$12:A$14,MATCH(Calculator!B200,Codification!A$7:A$9,0),1)))*Regression!B$12,"")</f>
        <v>0</v>
      </c>
      <c r="I200" s="32">
        <f>IFERROR(IF('Model Design Sheet'!$D$8="Binary",IF(C200=Codification!B$7,1,0),IF('Model Design Sheet'!$D$8="Continuous",C200,INDEX(Codification!B$12:B$14,MATCH(Calculator!C200,Codification!B$7:B$9,0),1)))*Regression!C$12,"")</f>
        <v>0</v>
      </c>
      <c r="J200" s="32">
        <f>IFERROR(IF('Model Design Sheet'!$E$8="Binary",IF(D200=Codification!C$7,1,0),IF('Model Design Sheet'!$E$8="Continuous",D200,INDEX(Codification!C$12:C$14,MATCH(Calculator!D200,Codification!C$7:C$9,0),1)))*Regression!D$12,"")</f>
        <v>0</v>
      </c>
      <c r="K200" s="32" t="str">
        <f>IFERROR(IF('Model Design Sheet'!$F$8="Binary",IF(E200=Codification!D$7,1,0),IF('Model Design Sheet'!$F$8="Continuous",E200,INDEX(Codification!D$12:D$14,MATCH(Calculator!E200,Codification!D$7:D$9,0),1)))*Regression!E$12,"")</f>
        <v/>
      </c>
      <c r="L200" s="155">
        <f>Regression!$Q$9</f>
        <v>0.18474308830087424</v>
      </c>
    </row>
    <row r="201" spans="1:12" x14ac:dyDescent="0.3">
      <c r="A201" s="341">
        <v>197</v>
      </c>
      <c r="B201" s="127"/>
      <c r="C201" s="310"/>
      <c r="D201" s="128"/>
      <c r="E201" s="129"/>
      <c r="F201" s="144">
        <f t="shared" si="3"/>
        <v>0.18474308830087424</v>
      </c>
      <c r="H201" s="154">
        <f>IFERROR(IF('Model Design Sheet'!$C$8="Binary",IF(B201=Codification!A$7,1,0),IF('Model Design Sheet'!$C$8="Continuous",B201,INDEX(Codification!A$12:A$14,MATCH(Calculator!B201,Codification!A$7:A$9,0),1)))*Regression!B$12,"")</f>
        <v>0</v>
      </c>
      <c r="I201" s="32">
        <f>IFERROR(IF('Model Design Sheet'!$D$8="Binary",IF(C201=Codification!B$7,1,0),IF('Model Design Sheet'!$D$8="Continuous",C201,INDEX(Codification!B$12:B$14,MATCH(Calculator!C201,Codification!B$7:B$9,0),1)))*Regression!C$12,"")</f>
        <v>0</v>
      </c>
      <c r="J201" s="32">
        <f>IFERROR(IF('Model Design Sheet'!$E$8="Binary",IF(D201=Codification!C$7,1,0),IF('Model Design Sheet'!$E$8="Continuous",D201,INDEX(Codification!C$12:C$14,MATCH(Calculator!D201,Codification!C$7:C$9,0),1)))*Regression!D$12,"")</f>
        <v>0</v>
      </c>
      <c r="K201" s="32" t="str">
        <f>IFERROR(IF('Model Design Sheet'!$F$8="Binary",IF(E201=Codification!D$7,1,0),IF('Model Design Sheet'!$F$8="Continuous",E201,INDEX(Codification!D$12:D$14,MATCH(Calculator!E201,Codification!D$7:D$9,0),1)))*Regression!E$12,"")</f>
        <v/>
      </c>
      <c r="L201" s="155">
        <f>Regression!$Q$9</f>
        <v>0.18474308830087424</v>
      </c>
    </row>
    <row r="202" spans="1:12" x14ac:dyDescent="0.3">
      <c r="A202" s="123">
        <v>198</v>
      </c>
      <c r="B202" s="124"/>
      <c r="C202" s="309"/>
      <c r="D202" s="125"/>
      <c r="E202" s="126"/>
      <c r="F202" s="144">
        <f t="shared" si="3"/>
        <v>0.18474308830087424</v>
      </c>
      <c r="H202" s="154">
        <f>IFERROR(IF('Model Design Sheet'!$C$8="Binary",IF(B202=Codification!A$7,1,0),IF('Model Design Sheet'!$C$8="Continuous",B202,INDEX(Codification!A$12:A$14,MATCH(Calculator!B202,Codification!A$7:A$9,0),1)))*Regression!B$12,"")</f>
        <v>0</v>
      </c>
      <c r="I202" s="32">
        <f>IFERROR(IF('Model Design Sheet'!$D$8="Binary",IF(C202=Codification!B$7,1,0),IF('Model Design Sheet'!$D$8="Continuous",C202,INDEX(Codification!B$12:B$14,MATCH(Calculator!C202,Codification!B$7:B$9,0),1)))*Regression!C$12,"")</f>
        <v>0</v>
      </c>
      <c r="J202" s="32">
        <f>IFERROR(IF('Model Design Sheet'!$E$8="Binary",IF(D202=Codification!C$7,1,0),IF('Model Design Sheet'!$E$8="Continuous",D202,INDEX(Codification!C$12:C$14,MATCH(Calculator!D202,Codification!C$7:C$9,0),1)))*Regression!D$12,"")</f>
        <v>0</v>
      </c>
      <c r="K202" s="32" t="str">
        <f>IFERROR(IF('Model Design Sheet'!$F$8="Binary",IF(E202=Codification!D$7,1,0),IF('Model Design Sheet'!$F$8="Continuous",E202,INDEX(Codification!D$12:D$14,MATCH(Calculator!E202,Codification!D$7:D$9,0),1)))*Regression!E$12,"")</f>
        <v/>
      </c>
      <c r="L202" s="155">
        <f>Regression!$Q$9</f>
        <v>0.18474308830087424</v>
      </c>
    </row>
    <row r="203" spans="1:12" x14ac:dyDescent="0.3">
      <c r="A203" s="341">
        <v>199</v>
      </c>
      <c r="B203" s="127"/>
      <c r="C203" s="310"/>
      <c r="D203" s="128"/>
      <c r="E203" s="129"/>
      <c r="F203" s="144">
        <f t="shared" si="3"/>
        <v>0.18474308830087424</v>
      </c>
      <c r="H203" s="154">
        <f>IFERROR(IF('Model Design Sheet'!$C$8="Binary",IF(B203=Codification!A$7,1,0),IF('Model Design Sheet'!$C$8="Continuous",B203,INDEX(Codification!A$12:A$14,MATCH(Calculator!B203,Codification!A$7:A$9,0),1)))*Regression!B$12,"")</f>
        <v>0</v>
      </c>
      <c r="I203" s="32">
        <f>IFERROR(IF('Model Design Sheet'!$D$8="Binary",IF(C203=Codification!B$7,1,0),IF('Model Design Sheet'!$D$8="Continuous",C203,INDEX(Codification!B$12:B$14,MATCH(Calculator!C203,Codification!B$7:B$9,0),1)))*Regression!C$12,"")</f>
        <v>0</v>
      </c>
      <c r="J203" s="32">
        <f>IFERROR(IF('Model Design Sheet'!$E$8="Binary",IF(D203=Codification!C$7,1,0),IF('Model Design Sheet'!$E$8="Continuous",D203,INDEX(Codification!C$12:C$14,MATCH(Calculator!D203,Codification!C$7:C$9,0),1)))*Regression!D$12,"")</f>
        <v>0</v>
      </c>
      <c r="K203" s="32" t="str">
        <f>IFERROR(IF('Model Design Sheet'!$F$8="Binary",IF(E203=Codification!D$7,1,0),IF('Model Design Sheet'!$F$8="Continuous",E203,INDEX(Codification!D$12:D$14,MATCH(Calculator!E203,Codification!D$7:D$9,0),1)))*Regression!E$12,"")</f>
        <v/>
      </c>
      <c r="L203" s="155">
        <f>Regression!$Q$9</f>
        <v>0.18474308830087424</v>
      </c>
    </row>
    <row r="204" spans="1:12" ht="16.2" thickBot="1" x14ac:dyDescent="0.35">
      <c r="A204" s="130">
        <v>200</v>
      </c>
      <c r="B204" s="134"/>
      <c r="C204" s="311"/>
      <c r="D204" s="135"/>
      <c r="E204" s="136"/>
      <c r="F204" s="145">
        <f t="shared" si="3"/>
        <v>0.18474308830087424</v>
      </c>
      <c r="H204" s="156">
        <f>IFERROR(IF('Model Design Sheet'!$C$8="Binary",IF(B204=Codification!A$7,1,0),IF('Model Design Sheet'!$C$8="Continuous",B204,INDEX(Codification!A$12:A$14,MATCH(Calculator!B204,Codification!A$7:A$9,0),1)))*Regression!B$12,"")</f>
        <v>0</v>
      </c>
      <c r="I204" s="157">
        <f>IFERROR(IF('Model Design Sheet'!$D$8="Binary",IF(C204=Codification!B$7,1,0),IF('Model Design Sheet'!$D$8="Continuous",C204,INDEX(Codification!B$12:B$14,MATCH(Calculator!C204,Codification!B$7:B$9,0),1)))*Regression!C$12,"")</f>
        <v>0</v>
      </c>
      <c r="J204" s="157">
        <f>IFERROR(IF('Model Design Sheet'!$E$8="Binary",IF(D204=Codification!C$7,1,0),IF('Model Design Sheet'!$E$8="Continuous",D204,INDEX(Codification!C$12:C$14,MATCH(Calculator!D204,Codification!C$7:C$9,0),1)))*Regression!D$12,"")</f>
        <v>0</v>
      </c>
      <c r="K204" s="157" t="str">
        <f>IFERROR(IF('Model Design Sheet'!$F$8="Binary",IF(E204=Codification!D$7,1,0),IF('Model Design Sheet'!$F$8="Continuous",E204,INDEX(Codification!D$12:D$14,MATCH(Calculator!E204,Codification!D$7:D$9,0),1)))*Regression!E$12,"")</f>
        <v/>
      </c>
      <c r="L204" s="158">
        <f>Regression!$Q$9</f>
        <v>0.18474308830087424</v>
      </c>
    </row>
    <row r="205" spans="1:12" ht="21" x14ac:dyDescent="0.3">
      <c r="B205" s="1"/>
      <c r="C205" s="1"/>
      <c r="D205" s="1"/>
      <c r="E205" s="1"/>
      <c r="F205" s="1"/>
    </row>
  </sheetData>
  <sheetProtection formatCells="0" formatColumns="0" formatRows="0" insertColumns="0" insertRows="0" insertHyperlinks="0" deleteColumns="0" deleteRows="0"/>
  <protectedRanges>
    <protectedRange sqref="F4:G5 G6:G104 F6:F204" name="Range1_2"/>
  </protectedRanges>
  <mergeCells count="2">
    <mergeCell ref="A1:F1"/>
    <mergeCell ref="D2:U2"/>
  </mergeCells>
  <pageMargins left="0.7" right="0.7" top="0.75" bottom="0.75" header="0.3" footer="0.3"/>
  <pageSetup orientation="portrait" r:id="rId1"/>
  <ignoredErrors>
    <ignoredError sqref="F5:F204" unlockedFormula="1"/>
  </ignoredErrors>
  <drawing r:id="rId2"/>
  <tableParts count="2">
    <tablePart r:id="rId3"/>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F10F7EF5-C300-455B-8CA0-36EAC7142770}">
          <x14:formula1>
            <xm:f>Codification!$A$7:$A$9</xm:f>
          </x14:formula1>
          <xm:sqref>B5:B204</xm:sqref>
        </x14:dataValidation>
        <x14:dataValidation type="list" allowBlank="1" showInputMessage="1" showErrorMessage="1" xr:uid="{2F9994B1-E279-4456-937D-4CECF5190354}">
          <x14:formula1>
            <xm:f>Codification!$D$7:$D$9</xm:f>
          </x14:formula1>
          <xm:sqref>E5:E204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F3FC5AAD669145B8AC5E155E8CBF0A" ma:contentTypeVersion="14" ma:contentTypeDescription="Create a new document." ma:contentTypeScope="" ma:versionID="325ba381335d07030c06d67fd594728c">
  <xsd:schema xmlns:xsd="http://www.w3.org/2001/XMLSchema" xmlns:xs="http://www.w3.org/2001/XMLSchema" xmlns:p="http://schemas.microsoft.com/office/2006/metadata/properties" xmlns:ns2="a216b0c8-fcd5-406e-8079-2a7ae6586a16" xmlns:ns3="b09fcf71-427c-4934-afce-319b36348280" targetNamespace="http://schemas.microsoft.com/office/2006/metadata/properties" ma:root="true" ma:fieldsID="d29414df9318c6f4612d79725b66e881" ns2:_="" ns3:_="">
    <xsd:import namespace="a216b0c8-fcd5-406e-8079-2a7ae6586a16"/>
    <xsd:import namespace="b09fcf71-427c-4934-afce-319b3634828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6b0c8-fcd5-406e-8079-2a7ae6586a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f54bde2-7ae1-46a6-9cca-9d61fbebac4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09fcf71-427c-4934-afce-319b3634828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8fd136d-6001-4d17-98b3-7e03af142356}" ma:internalName="TaxCatchAll" ma:showField="CatchAllData" ma:web="b09fcf71-427c-4934-afce-319b3634828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09fcf71-427c-4934-afce-319b36348280" xsi:nil="true"/>
    <lcf76f155ced4ddcb4097134ff3c332f xmlns="a216b0c8-fcd5-406e-8079-2a7ae6586a1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89C9D71-D8A7-444B-AE6C-2994738742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16b0c8-fcd5-406e-8079-2a7ae6586a16"/>
    <ds:schemaRef ds:uri="b09fcf71-427c-4934-afce-319b36348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C48B1E-0DDB-43BE-AC02-B87723BE4DE8}">
  <ds:schemaRefs>
    <ds:schemaRef ds:uri="http://schemas.microsoft.com/sharepoint/v3/contenttype/forms"/>
  </ds:schemaRefs>
</ds:datastoreItem>
</file>

<file path=customXml/itemProps3.xml><?xml version="1.0" encoding="utf-8"?>
<ds:datastoreItem xmlns:ds="http://schemas.openxmlformats.org/officeDocument/2006/customXml" ds:itemID="{8A226D60-2F57-4CE2-91FC-352C066074CF}">
  <ds:schemaRefs>
    <ds:schemaRef ds:uri="http://schemas.microsoft.com/office/infopath/2007/PartnerControls"/>
    <ds:schemaRef ds:uri="http://purl.org/dc/elements/1.1/"/>
    <ds:schemaRef ds:uri="b09fcf71-427c-4934-afce-319b36348280"/>
    <ds:schemaRef ds:uri="http://purl.org/dc/dcmitype/"/>
    <ds:schemaRef ds:uri="http://purl.org/dc/terms/"/>
    <ds:schemaRef ds:uri="http://schemas.microsoft.com/office/2006/metadata/properties"/>
    <ds:schemaRef ds:uri="http://schemas.openxmlformats.org/package/2006/metadata/core-properties"/>
    <ds:schemaRef ds:uri="http://schemas.microsoft.com/office/2006/documentManagement/types"/>
    <ds:schemaRef ds:uri="a216b0c8-fcd5-406e-8079-2a7ae6586a1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Cover</vt:lpstr>
      <vt:lpstr>LOR Estimates</vt:lpstr>
      <vt:lpstr>Model Design Sheet</vt:lpstr>
      <vt:lpstr>Responses</vt:lpstr>
      <vt:lpstr>Codification</vt:lpstr>
      <vt:lpstr>Regression</vt:lpstr>
      <vt:lpstr>Calculator</vt:lpstr>
      <vt:lpstr>'LOR Estimates'!initialP</vt:lpstr>
      <vt:lpstr>'LOR Estimates'!T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dwhubbard</dc:creator>
  <cp:lastModifiedBy>Kathleen Schmidt</cp:lastModifiedBy>
  <cp:lastPrinted>2018-06-28T17:04:15Z</cp:lastPrinted>
  <dcterms:created xsi:type="dcterms:W3CDTF">2015-10-06T17:52:49Z</dcterms:created>
  <dcterms:modified xsi:type="dcterms:W3CDTF">2025-09-27T17:45:44Z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0x0101008DF3FC5AAD669145B8AC5E155E8CBF0A</vt:lpwstr>
  </property>
  <property fmtid="{D5CDD505-2E9C-101B-9397-08002B2CF9AE}" pid="3" name="Order">
    <vt:r8>16100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