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15"/>
  <workbookPr codeName="ThisWorkbook"/>
  <mc:AlternateContent xmlns:mc="http://schemas.openxmlformats.org/markup-compatibility/2006">
    <mc:Choice Requires="x15">
      <x15ac:absPath xmlns:x15ac="http://schemas.microsoft.com/office/spreadsheetml/2010/11/ac" url="C:\Users\jhmur\Dropbox\Hubbard Decision Research\Webinars, Website, Business Development\Website\2018 Updated spreadsheets for HTMA Sites\"/>
    </mc:Choice>
  </mc:AlternateContent>
  <xr:revisionPtr revIDLastSave="0" documentId="13_ncr:1_{B2ADD31F-4378-4624-B45E-9D1451FBCC77}" xr6:coauthVersionLast="45" xr6:coauthVersionMax="45" xr10:uidLastSave="{00000000-0000-0000-0000-000000000000}"/>
  <bookViews>
    <workbookView xWindow="-110" yWindow="-110" windowWidth="38620" windowHeight="21220" xr2:uid="{00000000-000D-0000-FFFF-FFFF00000000}"/>
  </bookViews>
  <sheets>
    <sheet name="BayesInversionCalculator" sheetId="17" r:id="rId1"/>
    <sheet name="BayesPopPropNormal" sheetId="6" r:id="rId2"/>
    <sheet name="BayesPopUniform" sheetId="16" r:id="rId3"/>
    <sheet name="BayesEstOfMeans"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18" l="1" a="1"/>
  <c r="F29" i="18" s="1"/>
  <c r="F30" i="18" a="1"/>
  <c r="F30" i="18" s="1"/>
  <c r="F31" i="18" a="1"/>
  <c r="F31" i="18" s="1"/>
  <c r="F32" i="18" a="1"/>
  <c r="F32" i="18" s="1"/>
  <c r="F33" i="18" a="1"/>
  <c r="F33" i="18" s="1"/>
  <c r="F34" i="18" a="1"/>
  <c r="F34" i="18" s="1"/>
  <c r="F35" i="18" a="1"/>
  <c r="F35" i="18" s="1"/>
  <c r="F36" i="18" a="1"/>
  <c r="F36" i="18" s="1"/>
  <c r="F37" i="18" a="1"/>
  <c r="F37" i="18" s="1"/>
  <c r="F38" i="18" a="1"/>
  <c r="F38" i="18" s="1"/>
  <c r="F39" i="18" a="1"/>
  <c r="F39" i="18" s="1"/>
  <c r="F40" i="18" a="1"/>
  <c r="F40" i="18" s="1"/>
  <c r="F41" i="18" a="1"/>
  <c r="F41" i="18" s="1"/>
  <c r="F42" i="18" a="1"/>
  <c r="F42" i="18" s="1"/>
  <c r="F43" i="18" a="1"/>
  <c r="F43" i="18" s="1"/>
  <c r="F44" i="18" a="1"/>
  <c r="F44" i="18" s="1"/>
  <c r="F45" i="18" a="1"/>
  <c r="F45" i="18" s="1"/>
  <c r="F46" i="18" a="1"/>
  <c r="F46" i="18" s="1"/>
  <c r="F47" i="18" a="1"/>
  <c r="F47" i="18" s="1"/>
  <c r="F48" i="18" a="1"/>
  <c r="F48" i="18" s="1"/>
  <c r="F49" i="18" a="1"/>
  <c r="F49" i="18" s="1"/>
  <c r="F50" i="18" a="1"/>
  <c r="F50" i="18" s="1"/>
  <c r="F51" i="18" a="1"/>
  <c r="F51" i="18" s="1"/>
  <c r="F52" i="18" a="1"/>
  <c r="F52" i="18" s="1"/>
  <c r="F53" i="18" a="1"/>
  <c r="F53" i="18" s="1"/>
  <c r="F54" i="18" a="1"/>
  <c r="F54" i="18" s="1"/>
  <c r="F55" i="18" a="1"/>
  <c r="F55" i="18" s="1"/>
  <c r="F56" i="18" a="1"/>
  <c r="F56" i="18" s="1"/>
  <c r="F57" i="18" a="1"/>
  <c r="F57" i="18" s="1"/>
  <c r="F58" i="18" a="1"/>
  <c r="F58" i="18" s="1"/>
  <c r="F59" i="18" a="1"/>
  <c r="F59" i="18" s="1"/>
  <c r="F60" i="18" a="1"/>
  <c r="F60" i="18" s="1"/>
  <c r="F61" i="18" a="1"/>
  <c r="F61" i="18" s="1"/>
  <c r="F62" i="18" a="1"/>
  <c r="F62" i="18" s="1"/>
  <c r="F63" i="18" a="1"/>
  <c r="F63" i="18" s="1"/>
  <c r="F64" i="18" a="1"/>
  <c r="F64" i="18" s="1"/>
  <c r="F65" i="18" a="1"/>
  <c r="F65" i="18" s="1"/>
  <c r="F66" i="18" a="1"/>
  <c r="F66" i="18" s="1"/>
  <c r="F67" i="18" a="1"/>
  <c r="F67" i="18" s="1"/>
  <c r="F68" i="18" a="1"/>
  <c r="F68" i="18" s="1"/>
  <c r="F69" i="18" a="1"/>
  <c r="F69" i="18" s="1"/>
  <c r="F70" i="18" a="1"/>
  <c r="F70" i="18" s="1"/>
  <c r="F71" i="18" a="1"/>
  <c r="F71" i="18" s="1"/>
  <c r="F72" i="18" a="1"/>
  <c r="F72" i="18" s="1"/>
  <c r="F73" i="18" a="1"/>
  <c r="F73" i="18" s="1"/>
  <c r="F74" i="18" a="1"/>
  <c r="F74" i="18" s="1"/>
  <c r="F75" i="18" a="1"/>
  <c r="F75" i="18" s="1"/>
  <c r="F76" i="18" a="1"/>
  <c r="F76" i="18" s="1"/>
  <c r="F28" i="18" a="1"/>
  <c r="F28" i="18" s="1"/>
  <c r="F27" i="18" a="1"/>
  <c r="F27" i="18" s="1"/>
  <c r="E29" i="18" a="1"/>
  <c r="E29" i="18" s="1"/>
  <c r="E30" i="18" a="1"/>
  <c r="E30" i="18" s="1"/>
  <c r="E31" i="18" a="1"/>
  <c r="E31" i="18" s="1"/>
  <c r="E32" i="18" a="1"/>
  <c r="E32" i="18" s="1"/>
  <c r="E33" i="18" a="1"/>
  <c r="E33" i="18" s="1"/>
  <c r="E34" i="18" a="1"/>
  <c r="E34" i="18" s="1"/>
  <c r="E35" i="18" a="1"/>
  <c r="E35" i="18" s="1"/>
  <c r="E36" i="18" a="1"/>
  <c r="E36" i="18" s="1"/>
  <c r="E37" i="18" a="1"/>
  <c r="E37" i="18" s="1"/>
  <c r="E38" i="18" a="1"/>
  <c r="E38" i="18" s="1"/>
  <c r="E39" i="18" a="1"/>
  <c r="E39" i="18" s="1"/>
  <c r="E40" i="18" a="1"/>
  <c r="E40" i="18" s="1"/>
  <c r="E41" i="18" a="1"/>
  <c r="E41" i="18" s="1"/>
  <c r="E42" i="18" a="1"/>
  <c r="E42" i="18" s="1"/>
  <c r="E43" i="18" a="1"/>
  <c r="E43" i="18" s="1"/>
  <c r="E44" i="18" a="1"/>
  <c r="E44" i="18" s="1"/>
  <c r="E45" i="18" a="1"/>
  <c r="E45" i="18" s="1"/>
  <c r="E46" i="18" a="1"/>
  <c r="E46" i="18" s="1"/>
  <c r="E47" i="18" a="1"/>
  <c r="E47" i="18" s="1"/>
  <c r="E48" i="18" a="1"/>
  <c r="E48" i="18" s="1"/>
  <c r="E49" i="18" a="1"/>
  <c r="E49" i="18" s="1"/>
  <c r="E50" i="18" a="1"/>
  <c r="E50" i="18" s="1"/>
  <c r="E51" i="18" a="1"/>
  <c r="E51" i="18" s="1"/>
  <c r="E52" i="18" a="1"/>
  <c r="E52" i="18" s="1"/>
  <c r="E53" i="18" a="1"/>
  <c r="E53" i="18" s="1"/>
  <c r="E54" i="18" a="1"/>
  <c r="E54" i="18" s="1"/>
  <c r="E55" i="18" a="1"/>
  <c r="E55" i="18" s="1"/>
  <c r="E56" i="18" a="1"/>
  <c r="E56" i="18" s="1"/>
  <c r="E57" i="18" a="1"/>
  <c r="E57" i="18" s="1"/>
  <c r="E58" i="18" a="1"/>
  <c r="E58" i="18" s="1"/>
  <c r="E59" i="18" a="1"/>
  <c r="E59" i="18" s="1"/>
  <c r="E60" i="18" a="1"/>
  <c r="E60" i="18" s="1"/>
  <c r="E61" i="18" a="1"/>
  <c r="E61" i="18" s="1"/>
  <c r="E62" i="18" a="1"/>
  <c r="E62" i="18" s="1"/>
  <c r="E63" i="18" a="1"/>
  <c r="E63" i="18" s="1"/>
  <c r="E64" i="18" a="1"/>
  <c r="E64" i="18" s="1"/>
  <c r="E65" i="18" a="1"/>
  <c r="E65" i="18" s="1"/>
  <c r="E66" i="18" a="1"/>
  <c r="E66" i="18" s="1"/>
  <c r="E67" i="18" a="1"/>
  <c r="E67" i="18" s="1"/>
  <c r="E68" i="18" a="1"/>
  <c r="E68" i="18" s="1"/>
  <c r="E69" i="18" a="1"/>
  <c r="E69" i="18" s="1"/>
  <c r="E70" i="18" a="1"/>
  <c r="E70" i="18" s="1"/>
  <c r="E71" i="18" a="1"/>
  <c r="E71" i="18" s="1"/>
  <c r="E72" i="18" a="1"/>
  <c r="E72" i="18" s="1"/>
  <c r="E73" i="18" a="1"/>
  <c r="E73" i="18" s="1"/>
  <c r="E74" i="18" a="1"/>
  <c r="E74" i="18" s="1"/>
  <c r="E75" i="18" a="1"/>
  <c r="E75" i="18" s="1"/>
  <c r="E76" i="18" a="1"/>
  <c r="E76" i="18" s="1"/>
  <c r="E27" i="18" a="1"/>
  <c r="E27" i="18" s="1"/>
  <c r="E28" i="18" a="1"/>
  <c r="E28" i="18" s="1"/>
  <c r="D29" i="18" a="1"/>
  <c r="D29" i="18" s="1"/>
  <c r="D30" i="18" a="1"/>
  <c r="D30" i="18" s="1"/>
  <c r="D31" i="18" a="1"/>
  <c r="D31" i="18" s="1"/>
  <c r="D32" i="18" a="1"/>
  <c r="D32" i="18"/>
  <c r="D33" i="18" a="1"/>
  <c r="D33" i="18" s="1"/>
  <c r="D34" i="18" a="1"/>
  <c r="D34" i="18" s="1"/>
  <c r="D35" i="18" a="1"/>
  <c r="D35" i="18" s="1"/>
  <c r="D36" i="18" a="1"/>
  <c r="D36" i="18"/>
  <c r="D37" i="18" a="1"/>
  <c r="D37" i="18" s="1"/>
  <c r="D38" i="18" a="1"/>
  <c r="D38" i="18" s="1"/>
  <c r="D39" i="18" a="1"/>
  <c r="D39" i="18" s="1"/>
  <c r="D40" i="18" a="1"/>
  <c r="D40" i="18"/>
  <c r="D41" i="18" a="1"/>
  <c r="D41" i="18" s="1"/>
  <c r="D42" i="18" a="1"/>
  <c r="D42" i="18" s="1"/>
  <c r="D43" i="18" a="1"/>
  <c r="D43" i="18" s="1"/>
  <c r="D44" i="18" a="1"/>
  <c r="D44" i="18"/>
  <c r="D45" i="18" a="1"/>
  <c r="D45" i="18" s="1"/>
  <c r="D46" i="18" a="1"/>
  <c r="D46" i="18" s="1"/>
  <c r="D47" i="18" a="1"/>
  <c r="D47" i="18" s="1"/>
  <c r="D48" i="18" a="1"/>
  <c r="D48" i="18"/>
  <c r="D49" i="18" a="1"/>
  <c r="D49" i="18" s="1"/>
  <c r="D50" i="18" a="1"/>
  <c r="D50" i="18" s="1"/>
  <c r="D51" i="18" a="1"/>
  <c r="D51" i="18" s="1"/>
  <c r="D52" i="18" a="1"/>
  <c r="D52" i="18"/>
  <c r="D53" i="18" a="1"/>
  <c r="D53" i="18" s="1"/>
  <c r="D54" i="18" a="1"/>
  <c r="D54" i="18" s="1"/>
  <c r="D55" i="18" a="1"/>
  <c r="D55" i="18" s="1"/>
  <c r="D56" i="18" a="1"/>
  <c r="D56" i="18"/>
  <c r="D57" i="18" a="1"/>
  <c r="D57" i="18" s="1"/>
  <c r="D58" i="18" a="1"/>
  <c r="D58" i="18" s="1"/>
  <c r="D59" i="18" a="1"/>
  <c r="D59" i="18" s="1"/>
  <c r="D60" i="18" a="1"/>
  <c r="D60" i="18"/>
  <c r="D61" i="18" a="1"/>
  <c r="D61" i="18" s="1"/>
  <c r="D62" i="18" a="1"/>
  <c r="D62" i="18" s="1"/>
  <c r="D63" i="18" a="1"/>
  <c r="D63" i="18" s="1"/>
  <c r="D64" i="18" a="1"/>
  <c r="D64" i="18"/>
  <c r="D65" i="18" a="1"/>
  <c r="D65" i="18" s="1"/>
  <c r="D66" i="18" a="1"/>
  <c r="D66" i="18" s="1"/>
  <c r="D67" i="18" a="1"/>
  <c r="D67" i="18" s="1"/>
  <c r="D68" i="18" a="1"/>
  <c r="D68" i="18"/>
  <c r="D69" i="18" a="1"/>
  <c r="D69" i="18" s="1"/>
  <c r="D70" i="18" a="1"/>
  <c r="D70" i="18" s="1"/>
  <c r="D71" i="18" a="1"/>
  <c r="D71" i="18" s="1"/>
  <c r="D72" i="18" a="1"/>
  <c r="D72" i="18"/>
  <c r="D73" i="18" a="1"/>
  <c r="D73" i="18" s="1"/>
  <c r="D74" i="18" a="1"/>
  <c r="D74" i="18" s="1"/>
  <c r="D75" i="18" a="1"/>
  <c r="D75" i="18" s="1"/>
  <c r="D76" i="18" a="1"/>
  <c r="D76" i="18"/>
  <c r="D28" i="18" a="1"/>
  <c r="D28" i="18" s="1"/>
  <c r="D27" i="18" a="1"/>
  <c r="D27" i="18" s="1"/>
  <c r="C29" i="18" a="1"/>
  <c r="C29" i="18" s="1"/>
  <c r="C30" i="18" a="1"/>
  <c r="C30" i="18" s="1"/>
  <c r="C31" i="18" a="1"/>
  <c r="C31" i="18"/>
  <c r="C32" i="18" a="1"/>
  <c r="C32" i="18" s="1"/>
  <c r="C33" i="18" a="1"/>
  <c r="C33" i="18" s="1"/>
  <c r="C34" i="18" a="1"/>
  <c r="C34" i="18" s="1"/>
  <c r="C35" i="18" a="1"/>
  <c r="C35" i="18"/>
  <c r="C36" i="18" a="1"/>
  <c r="C36" i="18" s="1"/>
  <c r="C37" i="18" a="1"/>
  <c r="C37" i="18" s="1"/>
  <c r="C38" i="18" a="1"/>
  <c r="C38" i="18" s="1"/>
  <c r="C39" i="18" a="1"/>
  <c r="C39" i="18"/>
  <c r="C40" i="18" a="1"/>
  <c r="C40" i="18" s="1"/>
  <c r="C41" i="18" a="1"/>
  <c r="C41" i="18" s="1"/>
  <c r="C42" i="18" a="1"/>
  <c r="C42" i="18" s="1"/>
  <c r="C43" i="18" a="1"/>
  <c r="C43" i="18"/>
  <c r="C44" i="18" a="1"/>
  <c r="C44" i="18" s="1"/>
  <c r="C45" i="18" a="1"/>
  <c r="C45" i="18" s="1"/>
  <c r="C46" i="18" a="1"/>
  <c r="C46" i="18" s="1"/>
  <c r="C47" i="18" a="1"/>
  <c r="C47" i="18"/>
  <c r="C48" i="18" a="1"/>
  <c r="C48" i="18" s="1"/>
  <c r="C49" i="18" a="1"/>
  <c r="C49" i="18" s="1"/>
  <c r="C50" i="18" a="1"/>
  <c r="C50" i="18" s="1"/>
  <c r="C51" i="18" a="1"/>
  <c r="C51" i="18"/>
  <c r="C52" i="18" a="1"/>
  <c r="C52" i="18" s="1"/>
  <c r="C53" i="18" a="1"/>
  <c r="C53" i="18" s="1"/>
  <c r="C54" i="18" a="1"/>
  <c r="C54" i="18" s="1"/>
  <c r="C55" i="18" a="1"/>
  <c r="C55" i="18"/>
  <c r="C56" i="18" a="1"/>
  <c r="C56" i="18" s="1"/>
  <c r="C57" i="18" a="1"/>
  <c r="C57" i="18" s="1"/>
  <c r="C58" i="18" a="1"/>
  <c r="C58" i="18" s="1"/>
  <c r="C59" i="18" a="1"/>
  <c r="C59" i="18"/>
  <c r="C60" i="18" a="1"/>
  <c r="C60" i="18" s="1"/>
  <c r="C61" i="18" a="1"/>
  <c r="C61" i="18" s="1"/>
  <c r="C62" i="18" a="1"/>
  <c r="C62" i="18" s="1"/>
  <c r="C63" i="18" a="1"/>
  <c r="C63" i="18"/>
  <c r="C64" i="18" a="1"/>
  <c r="C64" i="18" s="1"/>
  <c r="C65" i="18" a="1"/>
  <c r="C65" i="18" s="1"/>
  <c r="C66" i="18" a="1"/>
  <c r="C66" i="18" s="1"/>
  <c r="C67" i="18" a="1"/>
  <c r="C67" i="18"/>
  <c r="C68" i="18" a="1"/>
  <c r="C68" i="18" s="1"/>
  <c r="C69" i="18" a="1"/>
  <c r="C69" i="18" s="1"/>
  <c r="C70" i="18" a="1"/>
  <c r="C70" i="18" s="1"/>
  <c r="C71" i="18" a="1"/>
  <c r="C71" i="18"/>
  <c r="C72" i="18" a="1"/>
  <c r="C72" i="18" s="1"/>
  <c r="C73" i="18" a="1"/>
  <c r="C73" i="18" s="1"/>
  <c r="C74" i="18" a="1"/>
  <c r="C74" i="18" s="1"/>
  <c r="C75" i="18" a="1"/>
  <c r="C75" i="18"/>
  <c r="C76" i="18" a="1"/>
  <c r="C76" i="18" s="1"/>
  <c r="C28" i="18" a="1"/>
  <c r="C28" i="18" s="1"/>
  <c r="C27" i="18" a="1"/>
  <c r="C27" i="18" s="1"/>
  <c r="L26" i="18"/>
  <c r="K26" i="18"/>
  <c r="J26" i="18"/>
  <c r="Q27" i="18" s="1" a="1"/>
  <c r="Q27" i="18" s="1"/>
  <c r="I26" i="18"/>
  <c r="F18" i="18"/>
  <c r="F19" i="18" s="1"/>
  <c r="E18" i="18"/>
  <c r="E19" i="18" s="1"/>
  <c r="D18" i="18"/>
  <c r="D19" i="18" s="1"/>
  <c r="F17" i="18"/>
  <c r="E17" i="18"/>
  <c r="D17" i="18"/>
  <c r="C17" i="18"/>
  <c r="C18" i="18" s="1"/>
  <c r="C19" i="18" s="1"/>
  <c r="F13" i="18"/>
  <c r="E13" i="18"/>
  <c r="D13" i="18"/>
  <c r="C13" i="18"/>
  <c r="P7" i="18"/>
  <c r="B21" i="17"/>
  <c r="F6" i="17"/>
  <c r="B7" i="17" s="1"/>
  <c r="D8" i="17"/>
  <c r="F8" i="17"/>
  <c r="D11" i="17"/>
  <c r="F11" i="17"/>
  <c r="A25" i="17"/>
  <c r="A24" i="17"/>
  <c r="D23" i="17"/>
  <c r="C23" i="17"/>
  <c r="A18" i="17"/>
  <c r="A17" i="17"/>
  <c r="E16" i="17"/>
  <c r="C16" i="17"/>
  <c r="E13" i="17"/>
  <c r="C13" i="17"/>
  <c r="A13" i="17"/>
  <c r="E12" i="17"/>
  <c r="C12" i="17"/>
  <c r="A12" i="17"/>
  <c r="E11" i="17"/>
  <c r="C11" i="17"/>
  <c r="E8" i="17"/>
  <c r="C8" i="17"/>
  <c r="A8" i="17"/>
  <c r="E7" i="17"/>
  <c r="C7" i="17"/>
  <c r="A7" i="17"/>
  <c r="E6" i="17"/>
  <c r="C6" i="17"/>
  <c r="C8" i="6"/>
  <c r="B24" i="6" s="1"/>
  <c r="C10" i="6"/>
  <c r="C20" i="6"/>
  <c r="B21" i="6"/>
  <c r="B22" i="6"/>
  <c r="B23"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B19" i="16"/>
  <c r="C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C9" i="16"/>
  <c r="B101" i="16" s="1"/>
  <c r="B110" i="16"/>
  <c r="B111" i="16"/>
  <c r="B112" i="16"/>
  <c r="B113" i="16"/>
  <c r="B114" i="16"/>
  <c r="B115" i="16"/>
  <c r="B116" i="16"/>
  <c r="B117" i="16"/>
  <c r="B118" i="16"/>
  <c r="B1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7" i="16"/>
  <c r="S27" i="18" l="1" a="1"/>
  <c r="S27" i="18" s="1"/>
  <c r="R27" i="18" a="1"/>
  <c r="R27" i="18" s="1"/>
  <c r="P27" i="18" a="1"/>
  <c r="P27" i="18" s="1"/>
  <c r="B109" i="16"/>
  <c r="B94" i="16"/>
  <c r="B102" i="16"/>
  <c r="B98" i="16"/>
  <c r="B95" i="16"/>
  <c r="B103" i="16"/>
  <c r="B99" i="16"/>
  <c r="B96" i="16"/>
  <c r="B104" i="16"/>
  <c r="B107" i="16"/>
  <c r="B97" i="16"/>
  <c r="B105" i="16"/>
  <c r="B106" i="16"/>
  <c r="B100" i="16"/>
  <c r="B108" i="16"/>
  <c r="B8" i="17"/>
  <c r="F13" i="17" s="1"/>
  <c r="D12" i="17"/>
  <c r="F12" i="17"/>
  <c r="C11" i="16"/>
  <c r="D89" i="16" s="1"/>
  <c r="B20" i="6"/>
  <c r="D13" i="17"/>
  <c r="L27" i="18" l="1"/>
  <c r="J27" i="18"/>
  <c r="I27" i="18"/>
  <c r="Q28" i="18" s="1" a="1"/>
  <c r="Q28" i="18" s="1"/>
  <c r="K27" i="18"/>
  <c r="D95" i="16"/>
  <c r="D84" i="16"/>
  <c r="D54" i="16"/>
  <c r="D41" i="16"/>
  <c r="D60" i="16"/>
  <c r="D97" i="16"/>
  <c r="D102" i="16"/>
  <c r="D62" i="16"/>
  <c r="D30" i="16"/>
  <c r="D109" i="16"/>
  <c r="D52" i="16"/>
  <c r="B12" i="17"/>
  <c r="C24" i="17"/>
  <c r="C25" i="17"/>
  <c r="D68" i="16"/>
  <c r="D94" i="16"/>
  <c r="D78" i="16"/>
  <c r="D46" i="16"/>
  <c r="D117" i="16"/>
  <c r="D44" i="16"/>
  <c r="D98" i="16"/>
  <c r="D22" i="16"/>
  <c r="D104" i="16"/>
  <c r="D33" i="16"/>
  <c r="D115" i="16"/>
  <c r="D70" i="16"/>
  <c r="D25" i="16"/>
  <c r="D106" i="16"/>
  <c r="D38" i="16"/>
  <c r="D65" i="16"/>
  <c r="D107" i="16"/>
  <c r="D76" i="16"/>
  <c r="D20" i="16"/>
  <c r="D92" i="16"/>
  <c r="D96" i="16"/>
  <c r="D81" i="16"/>
  <c r="D49" i="16"/>
  <c r="D86" i="16"/>
  <c r="D73" i="16"/>
  <c r="D24" i="17"/>
  <c r="D26" i="17" s="1"/>
  <c r="D25" i="17"/>
  <c r="D105" i="16"/>
  <c r="C12" i="6"/>
  <c r="D20" i="6" s="1"/>
  <c r="E20" i="6" s="1"/>
  <c r="D28" i="16"/>
  <c r="D108" i="16"/>
  <c r="D99" i="16"/>
  <c r="D57" i="16"/>
  <c r="D112" i="16"/>
  <c r="D42" i="16"/>
  <c r="D24" i="16"/>
  <c r="D32" i="16"/>
  <c r="D40" i="16"/>
  <c r="D48" i="16"/>
  <c r="D56" i="16"/>
  <c r="D64" i="16"/>
  <c r="D72" i="16"/>
  <c r="D80" i="16"/>
  <c r="D88" i="16"/>
  <c r="D34" i="16"/>
  <c r="D58" i="16"/>
  <c r="D82" i="16"/>
  <c r="D118" i="16"/>
  <c r="D26" i="16"/>
  <c r="D50" i="16"/>
  <c r="D74" i="16"/>
  <c r="D90" i="16"/>
  <c r="D110" i="16"/>
  <c r="D21" i="16"/>
  <c r="D29" i="16"/>
  <c r="D37" i="16"/>
  <c r="D45" i="16"/>
  <c r="D53" i="16"/>
  <c r="D61" i="16"/>
  <c r="D69" i="16"/>
  <c r="D77" i="16"/>
  <c r="D85" i="16"/>
  <c r="D93" i="16"/>
  <c r="D116" i="16"/>
  <c r="D66" i="16"/>
  <c r="D31" i="16"/>
  <c r="D63" i="16"/>
  <c r="D119" i="16"/>
  <c r="D79" i="16"/>
  <c r="D87" i="16"/>
  <c r="D35" i="16"/>
  <c r="D67" i="16"/>
  <c r="D39" i="16"/>
  <c r="D71" i="16"/>
  <c r="D55" i="16"/>
  <c r="D111" i="16"/>
  <c r="D43" i="16"/>
  <c r="D75" i="16"/>
  <c r="D47" i="16"/>
  <c r="D27" i="16"/>
  <c r="D59" i="16"/>
  <c r="D19" i="16"/>
  <c r="E19" i="16" s="1"/>
  <c r="E20" i="16" s="1"/>
  <c r="D51" i="16"/>
  <c r="D83" i="16"/>
  <c r="D23" i="16"/>
  <c r="D91" i="16"/>
  <c r="D36" i="16"/>
  <c r="D100" i="16"/>
  <c r="D103" i="16"/>
  <c r="D114" i="16"/>
  <c r="D113" i="16"/>
  <c r="D101" i="16"/>
  <c r="S28" i="18" l="1" a="1"/>
  <c r="S28" i="18" s="1"/>
  <c r="R28" i="18" a="1"/>
  <c r="R28" i="18" s="1"/>
  <c r="P28" i="18" a="1"/>
  <c r="P28" i="18" s="1"/>
  <c r="C26" i="17"/>
  <c r="B29" i="17" s="1"/>
  <c r="B13" i="17"/>
  <c r="B24" i="17"/>
  <c r="B25" i="17"/>
  <c r="D109" i="6"/>
  <c r="D117" i="6"/>
  <c r="D25" i="6"/>
  <c r="D33" i="6"/>
  <c r="D41" i="6"/>
  <c r="D49" i="6"/>
  <c r="D57" i="6"/>
  <c r="D65" i="6"/>
  <c r="D73" i="6"/>
  <c r="D81" i="6"/>
  <c r="D89" i="6"/>
  <c r="D97" i="6"/>
  <c r="D105" i="6"/>
  <c r="D110" i="6"/>
  <c r="D118" i="6"/>
  <c r="D114" i="6"/>
  <c r="D111" i="6"/>
  <c r="D119" i="6"/>
  <c r="D113" i="6"/>
  <c r="D22" i="6"/>
  <c r="D26" i="6"/>
  <c r="D30" i="6"/>
  <c r="D34" i="6"/>
  <c r="D38" i="6"/>
  <c r="D42" i="6"/>
  <c r="D46" i="6"/>
  <c r="D50" i="6"/>
  <c r="D54" i="6"/>
  <c r="D58" i="6"/>
  <c r="D62" i="6"/>
  <c r="D66" i="6"/>
  <c r="D70" i="6"/>
  <c r="D74" i="6"/>
  <c r="D78" i="6"/>
  <c r="D82" i="6"/>
  <c r="D86" i="6"/>
  <c r="D90" i="6"/>
  <c r="D94" i="6"/>
  <c r="D98" i="6"/>
  <c r="D102" i="6"/>
  <c r="D106" i="6"/>
  <c r="D112" i="6"/>
  <c r="D120" i="6"/>
  <c r="D23" i="6"/>
  <c r="D27" i="6"/>
  <c r="D31" i="6"/>
  <c r="D35" i="6"/>
  <c r="D39" i="6"/>
  <c r="D43" i="6"/>
  <c r="D47" i="6"/>
  <c r="D51" i="6"/>
  <c r="D55" i="6"/>
  <c r="D59" i="6"/>
  <c r="D63" i="6"/>
  <c r="D67" i="6"/>
  <c r="D71" i="6"/>
  <c r="D75" i="6"/>
  <c r="D79" i="6"/>
  <c r="D83" i="6"/>
  <c r="D87" i="6"/>
  <c r="D91" i="6"/>
  <c r="D95" i="6"/>
  <c r="D99" i="6"/>
  <c r="D103" i="6"/>
  <c r="D107" i="6"/>
  <c r="D28" i="6"/>
  <c r="D32" i="6"/>
  <c r="D36" i="6"/>
  <c r="D40" i="6"/>
  <c r="D44" i="6"/>
  <c r="D48" i="6"/>
  <c r="D52" i="6"/>
  <c r="D56" i="6"/>
  <c r="D60" i="6"/>
  <c r="D64" i="6"/>
  <c r="D68" i="6"/>
  <c r="D72" i="6"/>
  <c r="D76" i="6"/>
  <c r="D80" i="6"/>
  <c r="D84" i="6"/>
  <c r="D88" i="6"/>
  <c r="D92" i="6"/>
  <c r="D96" i="6"/>
  <c r="D100" i="6"/>
  <c r="D104" i="6"/>
  <c r="D108" i="6"/>
  <c r="D115" i="6"/>
  <c r="D116" i="6"/>
  <c r="D93" i="6"/>
  <c r="D29" i="6"/>
  <c r="D85" i="6"/>
  <c r="D21" i="6"/>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D77" i="6"/>
  <c r="D45" i="6"/>
  <c r="D69" i="6"/>
  <c r="D61" i="6"/>
  <c r="D37" i="6"/>
  <c r="D53" i="6"/>
  <c r="D24" i="6"/>
  <c r="D101" i="6"/>
  <c r="E21" i="16"/>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I28" i="18" l="1"/>
  <c r="Q29" i="18" s="1" a="1"/>
  <c r="Q29" i="18" s="1"/>
  <c r="L28" i="18"/>
  <c r="K28" i="18"/>
  <c r="J28" i="18"/>
  <c r="E71" i="6"/>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E109" i="6" s="1"/>
  <c r="E110" i="6" s="1"/>
  <c r="E111" i="6" s="1"/>
  <c r="E112" i="6" s="1"/>
  <c r="E113" i="6" s="1"/>
  <c r="E114" i="6" s="1"/>
  <c r="E115" i="6" s="1"/>
  <c r="E116" i="6" s="1"/>
  <c r="E117" i="6" s="1"/>
  <c r="E118" i="6" s="1"/>
  <c r="E119" i="6" s="1"/>
  <c r="E120" i="6" s="1"/>
  <c r="B26" i="17"/>
  <c r="B28" i="17" s="1"/>
  <c r="B30" i="17" s="1"/>
  <c r="E70" i="16"/>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9" i="16" s="1"/>
  <c r="S29" i="18" l="1" a="1"/>
  <c r="S29" i="18" s="1"/>
  <c r="R29" i="18" a="1"/>
  <c r="R29" i="18" s="1"/>
  <c r="P29" i="18" a="1"/>
  <c r="P29" i="18" s="1"/>
  <c r="C13" i="16"/>
  <c r="C14" i="16"/>
  <c r="C14" i="6"/>
  <c r="C15" i="6"/>
  <c r="L29" i="18" l="1"/>
  <c r="J29" i="18"/>
  <c r="Q30" i="18" s="1" a="1"/>
  <c r="Q30" i="18" s="1"/>
  <c r="Q31" i="18" s="1" a="1"/>
  <c r="Q31" i="18" s="1"/>
  <c r="Q32" i="18" s="1" a="1"/>
  <c r="Q32" i="18" s="1"/>
  <c r="Q33" i="18" s="1" a="1"/>
  <c r="Q33" i="18" s="1"/>
  <c r="Q34" i="18" s="1" a="1"/>
  <c r="Q34" i="18" s="1"/>
  <c r="Q35" i="18" s="1" a="1"/>
  <c r="Q35" i="18" s="1"/>
  <c r="Q36" i="18" s="1" a="1"/>
  <c r="Q36" i="18" s="1"/>
  <c r="Q37" i="18" s="1" a="1"/>
  <c r="Q37" i="18" s="1"/>
  <c r="Q38" i="18" s="1" a="1"/>
  <c r="Q38" i="18" s="1"/>
  <c r="Q39" i="18" s="1" a="1"/>
  <c r="Q39" i="18" s="1"/>
  <c r="Q40" i="18" s="1" a="1"/>
  <c r="Q40" i="18" s="1"/>
  <c r="Q41" i="18" s="1" a="1"/>
  <c r="Q41" i="18" s="1"/>
  <c r="Q42" i="18" s="1" a="1"/>
  <c r="Q42" i="18" s="1"/>
  <c r="Q43" i="18" s="1" a="1"/>
  <c r="Q43" i="18" s="1"/>
  <c r="Q44" i="18" s="1" a="1"/>
  <c r="Q44" i="18" s="1"/>
  <c r="Q45" i="18" s="1" a="1"/>
  <c r="Q45" i="18" s="1"/>
  <c r="Q46" i="18" s="1" a="1"/>
  <c r="Q46" i="18" s="1"/>
  <c r="Q47" i="18" s="1" a="1"/>
  <c r="Q47" i="18" s="1"/>
  <c r="Q48" i="18" s="1" a="1"/>
  <c r="Q48" i="18" s="1"/>
  <c r="Q49" i="18" s="1" a="1"/>
  <c r="Q49" i="18" s="1"/>
  <c r="Q50" i="18" s="1" a="1"/>
  <c r="Q50" i="18" s="1"/>
  <c r="Q51" i="18" s="1" a="1"/>
  <c r="Q51" i="18" s="1"/>
  <c r="Q52" i="18" s="1" a="1"/>
  <c r="Q52" i="18" s="1"/>
  <c r="Q53" i="18" s="1" a="1"/>
  <c r="Q53" i="18" s="1"/>
  <c r="Q54" i="18" s="1" a="1"/>
  <c r="Q54" i="18" s="1"/>
  <c r="Q55" i="18" s="1" a="1"/>
  <c r="Q55" i="18" s="1"/>
  <c r="Q56" i="18" s="1" a="1"/>
  <c r="Q56" i="18" s="1"/>
  <c r="Q57" i="18" s="1" a="1"/>
  <c r="Q57" i="18" s="1"/>
  <c r="Q58" i="18" s="1" a="1"/>
  <c r="Q58" i="18" s="1"/>
  <c r="Q59" i="18" s="1" a="1"/>
  <c r="Q59" i="18" s="1"/>
  <c r="Q60" i="18" s="1" a="1"/>
  <c r="Q60" i="18" s="1"/>
  <c r="Q61" i="18" s="1" a="1"/>
  <c r="Q61" i="18" s="1"/>
  <c r="Q62" i="18" s="1" a="1"/>
  <c r="Q62" i="18" s="1"/>
  <c r="Q63" i="18" s="1" a="1"/>
  <c r="Q63" i="18" s="1"/>
  <c r="Q64" i="18" s="1" a="1"/>
  <c r="Q64" i="18" s="1"/>
  <c r="Q65" i="18" s="1" a="1"/>
  <c r="Q65" i="18" s="1"/>
  <c r="Q66" i="18" s="1" a="1"/>
  <c r="Q66" i="18" s="1"/>
  <c r="Q67" i="18" s="1" a="1"/>
  <c r="Q67" i="18" s="1"/>
  <c r="Q68" i="18" s="1" a="1"/>
  <c r="Q68" i="18" s="1"/>
  <c r="Q69" i="18" s="1" a="1"/>
  <c r="Q69" i="18" s="1"/>
  <c r="Q70" i="18" s="1" a="1"/>
  <c r="Q70" i="18" s="1"/>
  <c r="Q71" i="18" s="1" a="1"/>
  <c r="Q71" i="18" s="1"/>
  <c r="Q72" i="18" s="1" a="1"/>
  <c r="Q72" i="18" s="1"/>
  <c r="Q73" i="18" s="1" a="1"/>
  <c r="Q73" i="18" s="1"/>
  <c r="Q74" i="18" s="1" a="1"/>
  <c r="Q74" i="18" s="1"/>
  <c r="Q75" i="18" s="1" a="1"/>
  <c r="Q75" i="18" s="1"/>
  <c r="Q76" i="18" s="1" a="1"/>
  <c r="Q76" i="18" s="1"/>
  <c r="K29" i="18"/>
  <c r="I29" i="18"/>
  <c r="P30" i="18" l="1" a="1"/>
  <c r="P30" i="18" s="1"/>
  <c r="P31" i="18" s="1" a="1"/>
  <c r="P31" i="18" s="1"/>
  <c r="P32" i="18" s="1" a="1"/>
  <c r="P32" i="18" s="1"/>
  <c r="P33" i="18" s="1" a="1"/>
  <c r="P33" i="18" s="1"/>
  <c r="P34" i="18" s="1" a="1"/>
  <c r="P34" i="18" s="1"/>
  <c r="P35" i="18" s="1" a="1"/>
  <c r="P35" i="18" s="1"/>
  <c r="P36" i="18" s="1" a="1"/>
  <c r="P36" i="18" s="1"/>
  <c r="P37" i="18" s="1" a="1"/>
  <c r="P37" i="18" s="1"/>
  <c r="P38" i="18" s="1" a="1"/>
  <c r="P38" i="18" s="1"/>
  <c r="P39" i="18" s="1" a="1"/>
  <c r="P39" i="18" s="1"/>
  <c r="P40" i="18" s="1" a="1"/>
  <c r="P40" i="18" s="1"/>
  <c r="P41" i="18" s="1" a="1"/>
  <c r="P41" i="18" s="1"/>
  <c r="P42" i="18" s="1" a="1"/>
  <c r="P42" i="18" s="1"/>
  <c r="P43" i="18" s="1" a="1"/>
  <c r="P43" i="18" s="1"/>
  <c r="P44" i="18" s="1" a="1"/>
  <c r="P44" i="18" s="1"/>
  <c r="P45" i="18" s="1" a="1"/>
  <c r="P45" i="18" s="1"/>
  <c r="P46" i="18" s="1" a="1"/>
  <c r="P46" i="18" s="1"/>
  <c r="P47" i="18" s="1" a="1"/>
  <c r="P47" i="18" s="1"/>
  <c r="P48" i="18" s="1" a="1"/>
  <c r="P48" i="18" s="1"/>
  <c r="P49" i="18" s="1" a="1"/>
  <c r="P49" i="18" s="1"/>
  <c r="P50" i="18" s="1" a="1"/>
  <c r="P50" i="18" s="1"/>
  <c r="P51" i="18" s="1" a="1"/>
  <c r="P51" i="18" s="1"/>
  <c r="P52" i="18" s="1" a="1"/>
  <c r="P52" i="18" s="1"/>
  <c r="P53" i="18" s="1" a="1"/>
  <c r="P53" i="18" s="1"/>
  <c r="P54" i="18" s="1" a="1"/>
  <c r="P54" i="18" s="1"/>
  <c r="P55" i="18" s="1" a="1"/>
  <c r="P55" i="18" s="1"/>
  <c r="P56" i="18" s="1" a="1"/>
  <c r="P56" i="18" s="1"/>
  <c r="P57" i="18" s="1" a="1"/>
  <c r="P57" i="18" s="1"/>
  <c r="P58" i="18" s="1" a="1"/>
  <c r="P58" i="18" s="1"/>
  <c r="P59" i="18" s="1" a="1"/>
  <c r="P59" i="18" s="1"/>
  <c r="P60" i="18" s="1" a="1"/>
  <c r="P60" i="18" s="1"/>
  <c r="P61" i="18" s="1" a="1"/>
  <c r="P61" i="18" s="1"/>
  <c r="P62" i="18" s="1" a="1"/>
  <c r="P62" i="18" s="1"/>
  <c r="P63" i="18" s="1" a="1"/>
  <c r="P63" i="18" s="1"/>
  <c r="P64" i="18" s="1" a="1"/>
  <c r="P64" i="18" s="1"/>
  <c r="P65" i="18" s="1" a="1"/>
  <c r="P65" i="18" s="1"/>
  <c r="P66" i="18" s="1" a="1"/>
  <c r="P66" i="18" s="1"/>
  <c r="P67" i="18" s="1" a="1"/>
  <c r="P67" i="18" s="1"/>
  <c r="P68" i="18" s="1" a="1"/>
  <c r="P68" i="18" s="1"/>
  <c r="P69" i="18" s="1" a="1"/>
  <c r="P69" i="18" s="1"/>
  <c r="P70" i="18" s="1" a="1"/>
  <c r="P70" i="18" s="1"/>
  <c r="P71" i="18" s="1" a="1"/>
  <c r="P71" i="18" s="1"/>
  <c r="P72" i="18" s="1" a="1"/>
  <c r="P72" i="18" s="1"/>
  <c r="P73" i="18" s="1" a="1"/>
  <c r="P73" i="18" s="1"/>
  <c r="P74" i="18" s="1" a="1"/>
  <c r="P74" i="18" s="1"/>
  <c r="P75" i="18" s="1" a="1"/>
  <c r="P75" i="18" s="1"/>
  <c r="P76" i="18" s="1" a="1"/>
  <c r="P76" i="18" s="1"/>
  <c r="S30" i="18" a="1"/>
  <c r="S30" i="18" s="1"/>
  <c r="S31" i="18" s="1" a="1"/>
  <c r="S31" i="18" s="1"/>
  <c r="S32" i="18" s="1" a="1"/>
  <c r="S32" i="18" s="1"/>
  <c r="S33" i="18" s="1" a="1"/>
  <c r="S33" i="18" s="1"/>
  <c r="S34" i="18" s="1" a="1"/>
  <c r="S34" i="18" s="1"/>
  <c r="S35" i="18" s="1" a="1"/>
  <c r="S35" i="18" s="1"/>
  <c r="S36" i="18" s="1" a="1"/>
  <c r="S36" i="18" s="1"/>
  <c r="S37" i="18" s="1" a="1"/>
  <c r="S37" i="18" s="1"/>
  <c r="S38" i="18" s="1" a="1"/>
  <c r="S38" i="18" s="1"/>
  <c r="S39" i="18" s="1" a="1"/>
  <c r="S39" i="18" s="1"/>
  <c r="S40" i="18" s="1" a="1"/>
  <c r="S40" i="18" s="1"/>
  <c r="S41" i="18" s="1" a="1"/>
  <c r="S41" i="18" s="1"/>
  <c r="S42" i="18" s="1" a="1"/>
  <c r="S42" i="18" s="1"/>
  <c r="S43" i="18" s="1" a="1"/>
  <c r="S43" i="18" s="1"/>
  <c r="S44" i="18" s="1" a="1"/>
  <c r="S44" i="18" s="1"/>
  <c r="S45" i="18" s="1" a="1"/>
  <c r="S45" i="18" s="1"/>
  <c r="S46" i="18" s="1" a="1"/>
  <c r="S46" i="18" s="1"/>
  <c r="S47" i="18" s="1" a="1"/>
  <c r="S47" i="18" s="1"/>
  <c r="S48" i="18" s="1" a="1"/>
  <c r="S48" i="18" s="1"/>
  <c r="S49" i="18" s="1" a="1"/>
  <c r="S49" i="18" s="1"/>
  <c r="S50" i="18" s="1" a="1"/>
  <c r="S50" i="18" s="1"/>
  <c r="S51" i="18" s="1" a="1"/>
  <c r="S51" i="18" s="1"/>
  <c r="S52" i="18" s="1" a="1"/>
  <c r="S52" i="18" s="1"/>
  <c r="S53" i="18" s="1" a="1"/>
  <c r="S53" i="18" s="1"/>
  <c r="S54" i="18" s="1" a="1"/>
  <c r="S54" i="18" s="1"/>
  <c r="S55" i="18" s="1" a="1"/>
  <c r="S55" i="18" s="1"/>
  <c r="S56" i="18" s="1" a="1"/>
  <c r="S56" i="18" s="1"/>
  <c r="S57" i="18" s="1" a="1"/>
  <c r="S57" i="18" s="1"/>
  <c r="S58" i="18" s="1" a="1"/>
  <c r="S58" i="18" s="1"/>
  <c r="S59" i="18" s="1" a="1"/>
  <c r="S59" i="18" s="1"/>
  <c r="S60" i="18" s="1" a="1"/>
  <c r="S60" i="18" s="1"/>
  <c r="S61" i="18" s="1" a="1"/>
  <c r="S61" i="18" s="1"/>
  <c r="S62" i="18" s="1" a="1"/>
  <c r="S62" i="18" s="1"/>
  <c r="S63" i="18" s="1" a="1"/>
  <c r="S63" i="18" s="1"/>
  <c r="S64" i="18" s="1" a="1"/>
  <c r="S64" i="18" s="1"/>
  <c r="S65" i="18" s="1" a="1"/>
  <c r="S65" i="18" s="1"/>
  <c r="S66" i="18" s="1" a="1"/>
  <c r="S66" i="18" s="1"/>
  <c r="S67" i="18" s="1" a="1"/>
  <c r="S67" i="18" s="1"/>
  <c r="S68" i="18" s="1" a="1"/>
  <c r="S68" i="18" s="1"/>
  <c r="S69" i="18" s="1" a="1"/>
  <c r="S69" i="18" s="1"/>
  <c r="S70" i="18" s="1" a="1"/>
  <c r="S70" i="18" s="1"/>
  <c r="S71" i="18" s="1" a="1"/>
  <c r="S71" i="18" s="1"/>
  <c r="S72" i="18" s="1" a="1"/>
  <c r="S72" i="18" s="1"/>
  <c r="S73" i="18" s="1" a="1"/>
  <c r="S73" i="18" s="1"/>
  <c r="S74" i="18" s="1" a="1"/>
  <c r="S74" i="18" s="1"/>
  <c r="S75" i="18" s="1" a="1"/>
  <c r="S75" i="18" s="1"/>
  <c r="S76" i="18" s="1" a="1"/>
  <c r="S76" i="18" s="1"/>
  <c r="R30" i="18" a="1"/>
  <c r="R30" i="18" s="1"/>
  <c r="R31" i="18" s="1" a="1"/>
  <c r="R31" i="18" s="1"/>
  <c r="R32" i="18" s="1" a="1"/>
  <c r="R32" i="18" s="1"/>
  <c r="R33" i="18" s="1" a="1"/>
  <c r="R33" i="18" s="1"/>
  <c r="R34" i="18" s="1" a="1"/>
  <c r="R34" i="18" s="1"/>
  <c r="R35" i="18" s="1" a="1"/>
  <c r="R35" i="18" s="1"/>
  <c r="R36" i="18" s="1" a="1"/>
  <c r="R36" i="18" s="1"/>
  <c r="R37" i="18" s="1" a="1"/>
  <c r="R37" i="18" s="1"/>
  <c r="R38" i="18" s="1" a="1"/>
  <c r="R38" i="18" s="1"/>
  <c r="R39" i="18" s="1" a="1"/>
  <c r="R39" i="18" s="1"/>
  <c r="R40" i="18" s="1" a="1"/>
  <c r="R40" i="18" s="1"/>
  <c r="R41" i="18" s="1" a="1"/>
  <c r="R41" i="18" s="1"/>
  <c r="R42" i="18" s="1" a="1"/>
  <c r="R42" i="18" s="1"/>
  <c r="R43" i="18" s="1" a="1"/>
  <c r="R43" i="18" s="1"/>
  <c r="R44" i="18" s="1" a="1"/>
  <c r="R44" i="18" s="1"/>
  <c r="R45" i="18" s="1" a="1"/>
  <c r="R45" i="18" s="1"/>
  <c r="R46" i="18" s="1" a="1"/>
  <c r="R46" i="18" s="1"/>
  <c r="R47" i="18" s="1" a="1"/>
  <c r="R47" i="18" s="1"/>
  <c r="R48" i="18" s="1" a="1"/>
  <c r="R48" i="18" s="1"/>
  <c r="R49" i="18" s="1" a="1"/>
  <c r="R49" i="18" s="1"/>
  <c r="R50" i="18" s="1" a="1"/>
  <c r="R50" i="18" s="1"/>
  <c r="R51" i="18" s="1" a="1"/>
  <c r="R51" i="18" s="1"/>
  <c r="R52" i="18" s="1" a="1"/>
  <c r="R52" i="18" s="1"/>
  <c r="R53" i="18" s="1" a="1"/>
  <c r="R53" i="18" s="1"/>
  <c r="R54" i="18" s="1" a="1"/>
  <c r="R54" i="18" s="1"/>
  <c r="R55" i="18" s="1" a="1"/>
  <c r="R55" i="18" s="1"/>
  <c r="R56" i="18" s="1" a="1"/>
  <c r="R56" i="18" s="1"/>
  <c r="R57" i="18" s="1" a="1"/>
  <c r="R57" i="18" s="1"/>
  <c r="R58" i="18" s="1" a="1"/>
  <c r="R58" i="18" s="1"/>
  <c r="R59" i="18" s="1" a="1"/>
  <c r="R59" i="18" s="1"/>
  <c r="R60" i="18" s="1" a="1"/>
  <c r="R60" i="18" s="1"/>
  <c r="R61" i="18" s="1" a="1"/>
  <c r="R61" i="18" s="1"/>
  <c r="R62" i="18" s="1" a="1"/>
  <c r="R62" i="18" s="1"/>
  <c r="R63" i="18" s="1" a="1"/>
  <c r="R63" i="18" s="1"/>
  <c r="R64" i="18" s="1" a="1"/>
  <c r="R64" i="18" s="1"/>
  <c r="R65" i="18" s="1" a="1"/>
  <c r="R65" i="18" s="1"/>
  <c r="R66" i="18" s="1" a="1"/>
  <c r="R66" i="18" s="1"/>
  <c r="R67" i="18" s="1" a="1"/>
  <c r="R67" i="18" s="1"/>
  <c r="R68" i="18" s="1" a="1"/>
  <c r="R68" i="18" s="1"/>
  <c r="R69" i="18" s="1" a="1"/>
  <c r="R69" i="18" s="1"/>
  <c r="R70" i="18" s="1" a="1"/>
  <c r="R70" i="18" s="1"/>
  <c r="R71" i="18" s="1" a="1"/>
  <c r="R71" i="18" s="1"/>
  <c r="R72" i="18" s="1" a="1"/>
  <c r="R72" i="18" s="1"/>
  <c r="R73" i="18" s="1" a="1"/>
  <c r="R73" i="18" s="1"/>
  <c r="R74" i="18" s="1" a="1"/>
  <c r="R74" i="18" s="1"/>
  <c r="R75" i="18" s="1" a="1"/>
  <c r="R75" i="18" s="1"/>
  <c r="R76" i="18" s="1" a="1"/>
  <c r="R76" i="18" s="1"/>
  <c r="G11" i="18" l="1"/>
  <c r="L30" i="18"/>
  <c r="G9" i="18"/>
  <c r="I31" i="18"/>
  <c r="G10" i="18"/>
  <c r="K30" i="18"/>
  <c r="I30" i="18"/>
  <c r="G12" i="18"/>
  <c r="J31" i="18"/>
  <c r="K31" i="18"/>
  <c r="L31" i="18"/>
  <c r="J30" i="18"/>
  <c r="L32" i="18"/>
  <c r="K32" i="18"/>
  <c r="J32" i="18"/>
  <c r="I32" i="18"/>
  <c r="G13" i="18" l="1"/>
  <c r="L33" i="18"/>
  <c r="K33" i="18"/>
  <c r="J33" i="18"/>
  <c r="I33" i="18"/>
  <c r="L34" i="18" l="1"/>
  <c r="K34" i="18"/>
  <c r="J34" i="18"/>
  <c r="I34" i="18"/>
  <c r="L35" i="18" l="1"/>
  <c r="K35" i="18"/>
  <c r="J35" i="18"/>
  <c r="I35" i="18"/>
  <c r="L36" i="18" l="1"/>
  <c r="K36" i="18"/>
  <c r="J36" i="18"/>
  <c r="I36" i="18"/>
  <c r="L37" i="18" l="1"/>
  <c r="K37" i="18"/>
  <c r="J37" i="18"/>
  <c r="I37" i="18"/>
  <c r="L38" i="18" l="1"/>
  <c r="K38" i="18"/>
  <c r="J38" i="18"/>
  <c r="I38" i="18"/>
  <c r="L39" i="18" l="1"/>
  <c r="K39" i="18"/>
  <c r="J39" i="18"/>
  <c r="I39" i="18"/>
  <c r="L40" i="18" l="1"/>
  <c r="K40" i="18"/>
  <c r="J40" i="18"/>
  <c r="I40" i="18"/>
  <c r="L41" i="18" l="1"/>
  <c r="K41" i="18"/>
  <c r="J41" i="18"/>
  <c r="I41" i="18"/>
  <c r="L42" i="18" l="1"/>
  <c r="K42" i="18"/>
  <c r="J42" i="18"/>
  <c r="I42" i="18"/>
  <c r="L43" i="18" l="1"/>
  <c r="K43" i="18"/>
  <c r="J43" i="18"/>
  <c r="I43" i="18"/>
  <c r="L44" i="18" l="1"/>
  <c r="K44" i="18"/>
  <c r="J44" i="18"/>
  <c r="I44" i="18"/>
  <c r="L45" i="18" l="1"/>
  <c r="K45" i="18"/>
  <c r="J45" i="18"/>
  <c r="I45" i="18"/>
  <c r="L46" i="18" l="1"/>
  <c r="K46" i="18"/>
  <c r="J46" i="18"/>
  <c r="I46" i="18"/>
  <c r="L47" i="18" l="1"/>
  <c r="K47" i="18"/>
  <c r="J47" i="18"/>
  <c r="I47" i="18"/>
  <c r="L48" i="18" l="1"/>
  <c r="K48" i="18"/>
  <c r="J48" i="18"/>
  <c r="I48" i="18"/>
  <c r="L49" i="18" l="1"/>
  <c r="K49" i="18"/>
  <c r="J49" i="18"/>
  <c r="I49" i="18"/>
  <c r="L50" i="18" l="1"/>
  <c r="K50" i="18"/>
  <c r="J50" i="18"/>
  <c r="I50" i="18"/>
  <c r="L51" i="18" l="1"/>
  <c r="K51" i="18"/>
  <c r="J51" i="18"/>
  <c r="I51" i="18"/>
  <c r="L52" i="18" l="1"/>
  <c r="K52" i="18"/>
  <c r="J52" i="18"/>
  <c r="I52" i="18"/>
  <c r="L53" i="18" l="1"/>
  <c r="K53" i="18"/>
  <c r="J53" i="18"/>
  <c r="I53" i="18"/>
  <c r="L54" i="18" l="1"/>
  <c r="K54" i="18"/>
  <c r="J54" i="18"/>
  <c r="I54" i="18"/>
  <c r="L55" i="18" l="1"/>
  <c r="K55" i="18"/>
  <c r="J55" i="18"/>
  <c r="I55" i="18"/>
  <c r="L56" i="18" l="1"/>
  <c r="K56" i="18"/>
  <c r="J56" i="18"/>
  <c r="I56" i="18"/>
  <c r="L57" i="18" l="1"/>
  <c r="K57" i="18"/>
  <c r="J57" i="18"/>
  <c r="I57" i="18"/>
  <c r="L58" i="18" l="1"/>
  <c r="K58" i="18"/>
  <c r="J58" i="18"/>
  <c r="I58" i="18"/>
  <c r="L59" i="18" l="1"/>
  <c r="K59" i="18"/>
  <c r="J59" i="18"/>
  <c r="I59" i="18"/>
  <c r="L60" i="18" l="1"/>
  <c r="K60" i="18"/>
  <c r="J60" i="18"/>
  <c r="I60" i="18"/>
  <c r="L61" i="18" l="1"/>
  <c r="K61" i="18"/>
  <c r="J61" i="18"/>
  <c r="I61" i="18"/>
  <c r="L62" i="18" l="1"/>
  <c r="K62" i="18"/>
  <c r="J62" i="18"/>
  <c r="I62" i="18"/>
  <c r="L63" i="18" l="1"/>
  <c r="K63" i="18"/>
  <c r="J63" i="18"/>
  <c r="I63" i="18"/>
  <c r="L64" i="18" l="1"/>
  <c r="K64" i="18"/>
  <c r="J64" i="18"/>
  <c r="I64" i="18"/>
  <c r="L65" i="18" l="1"/>
  <c r="K65" i="18"/>
  <c r="J65" i="18"/>
  <c r="I65" i="18"/>
  <c r="L66" i="18" l="1"/>
  <c r="K66" i="18"/>
  <c r="J66" i="18"/>
  <c r="I66" i="18"/>
  <c r="L67" i="18" l="1"/>
  <c r="K67" i="18"/>
  <c r="J67" i="18"/>
  <c r="I67" i="18"/>
  <c r="L68" i="18" l="1"/>
  <c r="K68" i="18"/>
  <c r="J68" i="18"/>
  <c r="I68" i="18"/>
  <c r="L69" i="18" l="1"/>
  <c r="K69" i="18"/>
  <c r="J69" i="18"/>
  <c r="I69" i="18"/>
  <c r="L70" i="18" l="1"/>
  <c r="K70" i="18"/>
  <c r="J70" i="18"/>
  <c r="I70" i="18"/>
  <c r="L71" i="18" l="1"/>
  <c r="K71" i="18"/>
  <c r="J71" i="18"/>
  <c r="I71" i="18"/>
  <c r="L72" i="18" l="1"/>
  <c r="K72" i="18"/>
  <c r="J72" i="18"/>
  <c r="I72" i="18"/>
  <c r="L73" i="18" l="1"/>
  <c r="K73" i="18"/>
  <c r="J73" i="18"/>
  <c r="I73" i="18"/>
  <c r="L74" i="18" l="1"/>
  <c r="K74" i="18"/>
  <c r="J74" i="18"/>
  <c r="I74" i="18"/>
  <c r="L75" i="18" l="1"/>
  <c r="K75" i="18"/>
  <c r="J75" i="18"/>
  <c r="I75" i="18"/>
  <c r="L76" i="18" l="1"/>
  <c r="K76" i="18"/>
  <c r="J76" i="18"/>
  <c r="I76"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<sst xmlns="http://schemas.openxmlformats.org/spreadsheetml/2006/main" count="115" uniqueCount="69">
  <si>
    <t>mean</t>
  </si>
  <si>
    <t>samples</t>
  </si>
  <si>
    <t>hits</t>
  </si>
  <si>
    <t>p( R )</t>
  </si>
  <si>
    <t>prior min</t>
  </si>
  <si>
    <t>prior max</t>
  </si>
  <si>
    <t>increment</t>
  </si>
  <si>
    <t>prior dist</t>
  </si>
  <si>
    <t>phat</t>
  </si>
  <si>
    <t>prior stdev</t>
  </si>
  <si>
    <t>error of mean est</t>
  </si>
  <si>
    <t>normal upper bound</t>
  </si>
  <si>
    <t>normal lower bound</t>
  </si>
  <si>
    <t>Hypothetical Population Proportion</t>
  </si>
  <si>
    <t>Mean of prior range</t>
  </si>
  <si>
    <t>Lower Bound After Sample</t>
  </si>
  <si>
    <t>Upper Bound After Sample</t>
  </si>
  <si>
    <t xml:space="preserve">This is the spreadsheet that shows an example of the use of Bayesian inversion when computing a population proportion based on a sample.  As explained in the book, the reason this can be better than a non-Bayesian example is the the prior knowledge allows us to get more out of a few samples.  </t>
  </si>
  <si>
    <t>Cumulative Probability of Population Proportions</t>
  </si>
  <si>
    <t>Hypothetical Population Proportion (repeated for reference)</t>
  </si>
  <si>
    <t>Prob. Of Hypothetical Proportion given Prior Distribution (normdist column from book)</t>
  </si>
  <si>
    <t>Prob. of sample result if the hypothetical proportion was the actual proportion (binomdist column from book)</t>
  </si>
  <si>
    <t>Bayesian Inversion: Prob. that actual proportion is equal to hypothetical proportion (last column in book example)</t>
  </si>
  <si>
    <t>Probability of each 1% increment in range</t>
  </si>
  <si>
    <t xml:space="preserve">This example was not in the book, but shows what you could do with some simple modifications to the Bayesian Inversion.  Here, a unifrom distribution for the prior range is used instead of a normal distribution.  It slightly raises the lower bound compared to the normally distributed prior uncertainty.  </t>
  </si>
  <si>
    <t>Probability of this particular result, given the prior range</t>
  </si>
  <si>
    <t>This is a simple Expected Value of Information based on a Bayesian inversion of a binary outcome.  Any cell that is yellow is where you modify values.  Other cells are calculations.  Enter text values in cells B3 and B4, refering to the names of the thing to test, and the name of the observation.  To help keep track of how the values are being used, the rest of the sheet will use those terms.</t>
  </si>
  <si>
    <t>Thing or State to Test:</t>
  </si>
  <si>
    <t>TT</t>
  </si>
  <si>
    <t>Observation:</t>
  </si>
  <si>
    <t>data</t>
  </si>
  <si>
    <t>Initial Probability Matrix (Probability of Observation Given State)</t>
  </si>
  <si>
    <t>Inverted Probability Matrix (Probability of State Given Observation)</t>
  </si>
  <si>
    <t>Payoff of Strategy Given Outcome or Truth of Claim</t>
  </si>
  <si>
    <t>Payoff without further information</t>
  </si>
  <si>
    <t>Expected Value of Information</t>
  </si>
  <si>
    <r>
      <t xml:space="preserve">Exhibit 10.6, starts on pg. 267- 3rd edition of </t>
    </r>
    <r>
      <rPr>
        <b/>
        <i/>
        <sz val="12"/>
        <color indexed="9"/>
        <rFont val="Calibri"/>
        <family val="2"/>
      </rPr>
      <t xml:space="preserve">How to Measure Anything </t>
    </r>
  </si>
  <si>
    <t>Probability of this particular result, given prior range</t>
  </si>
  <si>
    <t>Ch. 10: Simple Bayesian Inversion Calculator</t>
  </si>
  <si>
    <t>Chapter 10: Bayesian Inversion for Population Proportion Range Example</t>
  </si>
  <si>
    <t xml:space="preserve">Ch. 10 : Computing Expected Value of Information </t>
  </si>
  <si>
    <t>Chapter 10: Bayesian Inversion for Population Proportion Range with Uniform Distribution</t>
  </si>
  <si>
    <t>Expected Value with Observation given:</t>
  </si>
  <si>
    <t>Expected Value w/o Observation</t>
  </si>
  <si>
    <t>Expected Value w/ Observation</t>
  </si>
  <si>
    <t>Bayesian Sampling Example</t>
  </si>
  <si>
    <t>If a distribution is not known we can use observed data to calculate the probability of it being one of several test distributions. Below are series of observations that calculate the probability of it being the given distribution for each incremental sample. To start fill out the yellow section in Table 1 with four candidate distributions, these can always be updated later. The simulations assume four values the increments may take. Next fill in the observed result in each trial in Table 2. Tables 3 and 4 will update automatically to give the probability of seeing the result given the distribution and the probability of the distribution given the result respectively.</t>
  </si>
  <si>
    <t>Table 1: Probability Density by Distribution</t>
  </si>
  <si>
    <t>Initial Distributions</t>
  </si>
  <si>
    <t>Probability Weighted Average Distribution</t>
  </si>
  <si>
    <t>Distributions</t>
  </si>
  <si>
    <t>% GR</t>
  </si>
  <si>
    <t>A</t>
  </si>
  <si>
    <t>B</t>
  </si>
  <si>
    <t>C</t>
  </si>
  <si>
    <t>D</t>
  </si>
  <si>
    <t>Weighted Avg Dist</t>
  </si>
  <si>
    <t>Increments</t>
  </si>
  <si>
    <t>Sum Check</t>
  </si>
  <si>
    <t>Distribution</t>
  </si>
  <si>
    <t>Cumulative Probability</t>
  </si>
  <si>
    <t>Increment</t>
  </si>
  <si>
    <t>Table 2: Probability of cumulative result assuming  a given distribution</t>
  </si>
  <si>
    <t>Table 3: Probability of individual observation given distribution</t>
  </si>
  <si>
    <t>Table 4: Probability of a distribution given observations</t>
  </si>
  <si>
    <t>Sample#</t>
  </si>
  <si>
    <t>Result</t>
  </si>
  <si>
    <t>(Naïve Prior)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</si>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</sst>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000_);_(* \(#,##0.000\);_(* &quot;-&quot;??_);_(@_)"/>
    <numFmt numFmtId="166" formatCode="&quot;$&quot;#,##0"/>
    <numFmt numFmtId="167" formatCode="&quot;$&quot;#,##0.00"/>
  </numFmts>
  <fonts count="21" x14ac:knownFonts="1">
    <font>
      <sz val="10"/>
      <name val="Arial"/>
      <family val="2"/>
    </font>
    <font>
      <sz val="10"/>
      <name val="Arial"/>
      <family val="2"/>
    </font>
    <font>
      <sz val="8"/>
      <name val="Arial"/>
      <family val="2"/>
    </font>
    <font>
      <sz val="10"/>
      <name val="Arial"/>
      <family val="2"/>
    </font>
    <font>
      <sz val="12"/>
      <name val="Calibri"/>
      <family val="2"/>
    </font>
    <font>
      <b/>
      <sz val="12"/>
      <name val="Calibri"/>
      <family val="2"/>
    </font>
    <font>
      <b/>
      <i/>
      <sz val="12"/>
      <color indexed="9"/>
      <name val="Calibri"/>
      <family val="2"/>
    </font>
    <font>
      <sz val="10"/>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0"/>
      <color theme="0"/>
      <name val="Arial"/>
      <family val="2"/>
    </font>
    <font>
      <b/>
      <sz val="14"/>
      <color theme="0"/>
      <name val="Calibri"/>
      <family val="2"/>
      <scheme val="minor"/>
    </font>
    <font>
      <b/>
      <sz val="14"/>
      <color theme="1"/>
      <name val="Calibri"/>
      <family val="2"/>
      <scheme val="minor"/>
    </font>
    <font>
      <b/>
      <sz val="14"/>
      <name val="Calibri"/>
      <family val="2"/>
      <scheme val="minor"/>
    </font>
    <font>
      <sz val="11"/>
      <name val="Calibri"/>
      <family val="2"/>
      <scheme val="minor"/>
    </font>
    <font>
      <b/>
      <sz val="14"/>
      <color theme="0"/>
      <name val="Calibri"/>
      <family val="2"/>
    </font>
    <font>
      <b/>
      <sz val="12"/>
      <color theme="0"/>
      <name val="Calibri"/>
      <family val="2"/>
    </font>
    <font>
      <b/>
      <sz val="12"/>
      <color theme="0"/>
      <name val="Calibri"/>
      <family val="2"/>
      <scheme val="minor"/>
    </font>
    <font>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3"/>
        <bgColor indexed="64"/>
      </patternFill>
    </fill>
    <fill>
      <patternFill patternType="solid">
        <fgColor rgb="FFFFFF00"/>
        <bgColor indexed="64"/>
      </patternFill>
    </fill>
    <fill>
      <patternFill patternType="solid">
        <fgColor rgb="FF002060"/>
        <bgColor indexed="64"/>
      </patternFill>
    </fill>
  </fills>
  <borders count="52">
    <border>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auto="1"/>
      </left>
      <right style="medium">
        <color auto="1"/>
      </right>
      <top/>
      <bottom/>
      <diagonal/>
    </border>
  </borders>
  <cellStyleXfs count="7">
    <xf numFmtId="0" fontId="0" fillId="0" borderId="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8" fillId="0" borderId="0"/>
    <xf numFmtId="9" fontId="1" fillId="0" borderId="0" applyFont="0" applyFill="0" applyBorder="0" applyAlignment="0" applyProtection="0"/>
    <xf numFmtId="9" fontId="8" fillId="0" borderId="0" applyFont="0" applyFill="0" applyBorder="0" applyAlignment="0" applyProtection="0"/>
  </cellStyleXfs>
  <cellXfs count="250">
    <xf numFmtId="0" fontId="0" fillId="0" borderId="0" xfId="0"/>
    <xf numFmtId="9" fontId="0" fillId="0" borderId="0" xfId="5" applyFont="1"/>
    <xf numFmtId="0" fontId="3" fillId="0" borderId="0" xfId="0" applyFont="1"/>
    <xf numFmtId="0" fontId="8" fillId="0" borderId="0" xfId="4"/>
    <xf numFmtId="0" fontId="8" fillId="0" borderId="0" xfId="4" applyAlignment="1">
      <alignment wrapText="1"/>
    </xf>
    <xf numFmtId="9" fontId="11" fillId="2" borderId="1" xfId="4" applyNumberFormat="1" applyFont="1" applyFill="1" applyBorder="1" applyAlignment="1">
      <alignment horizontal="right" wrapText="1"/>
    </xf>
    <xf numFmtId="9" fontId="11" fillId="2" borderId="2" xfId="4" applyNumberFormat="1" applyFont="1" applyFill="1" applyBorder="1" applyAlignment="1">
      <alignment horizontal="right" wrapText="1"/>
    </xf>
    <xf numFmtId="9" fontId="8" fillId="2" borderId="3" xfId="6" applyNumberFormat="1" applyFont="1" applyFill="1" applyBorder="1" applyAlignment="1">
      <alignment horizontal="left" wrapText="1"/>
    </xf>
    <xf numFmtId="9" fontId="11" fillId="2" borderId="4" xfId="6" applyNumberFormat="1" applyFont="1" applyFill="1" applyBorder="1" applyAlignment="1">
      <alignment horizontal="left" wrapText="1"/>
    </xf>
    <xf numFmtId="9" fontId="11" fillId="2" borderId="5" xfId="6" applyNumberFormat="1" applyFont="1" applyFill="1" applyBorder="1" applyAlignment="1">
      <alignment horizontal="left" wrapText="1"/>
    </xf>
    <xf numFmtId="9" fontId="8" fillId="3" borderId="6" xfId="6" applyNumberFormat="1" applyFont="1" applyFill="1" applyBorder="1" applyAlignment="1">
      <alignment horizontal="left" wrapText="1"/>
    </xf>
    <xf numFmtId="9" fontId="8" fillId="3" borderId="7" xfId="4" applyNumberFormat="1" applyFill="1" applyBorder="1" applyAlignment="1">
      <alignment horizontal="right" wrapText="1"/>
    </xf>
    <xf numFmtId="9" fontId="8" fillId="3" borderId="8" xfId="6" applyNumberFormat="1" applyFont="1" applyFill="1" applyBorder="1" applyAlignment="1">
      <alignment horizontal="left" wrapText="1"/>
    </xf>
    <xf numFmtId="10" fontId="8" fillId="0" borderId="0" xfId="4" applyNumberFormat="1"/>
    <xf numFmtId="9" fontId="11" fillId="2" borderId="1" xfId="6" applyNumberFormat="1" applyFont="1" applyFill="1" applyBorder="1" applyAlignment="1">
      <alignment horizontal="left" wrapText="1"/>
    </xf>
    <xf numFmtId="164" fontId="11" fillId="2" borderId="1" xfId="6" applyNumberFormat="1" applyFont="1" applyFill="1" applyBorder="1" applyAlignment="1">
      <alignment horizontal="left" wrapText="1"/>
    </xf>
    <xf numFmtId="164" fontId="11" fillId="2" borderId="1" xfId="4" applyNumberFormat="1" applyFont="1" applyFill="1" applyBorder="1" applyAlignment="1">
      <alignment horizontal="right" wrapText="1"/>
    </xf>
    <xf numFmtId="164" fontId="11" fillId="2" borderId="3" xfId="6" applyNumberFormat="1" applyFont="1" applyFill="1" applyBorder="1" applyAlignment="1">
      <alignment horizontal="left" wrapText="1"/>
    </xf>
    <xf numFmtId="164" fontId="8" fillId="3" borderId="9" xfId="6" applyNumberFormat="1" applyFont="1" applyFill="1" applyBorder="1" applyAlignment="1">
      <alignment horizontal="left" wrapText="1"/>
    </xf>
    <xf numFmtId="164" fontId="8" fillId="3" borderId="7" xfId="4" applyNumberFormat="1" applyFill="1" applyBorder="1" applyAlignment="1">
      <alignment horizontal="right" wrapText="1"/>
    </xf>
    <xf numFmtId="164" fontId="8" fillId="3" borderId="10" xfId="6" applyNumberFormat="1" applyFont="1" applyFill="1" applyBorder="1" applyAlignment="1">
      <alignment horizontal="left" wrapText="1"/>
    </xf>
    <xf numFmtId="166" fontId="8" fillId="0" borderId="0" xfId="4" applyNumberFormat="1"/>
    <xf numFmtId="0" fontId="8" fillId="0" borderId="0" xfId="4" applyAlignment="1">
      <alignment horizontal="right" wrapText="1"/>
    </xf>
    <xf numFmtId="0" fontId="8" fillId="0" borderId="0" xfId="4" applyAlignment="1">
      <alignment wrapText="1"/>
    </xf>
    <xf numFmtId="166" fontId="8" fillId="0" borderId="0" xfId="4" applyNumberFormat="1" applyAlignment="1">
      <alignment wrapText="1"/>
    </xf>
    <xf numFmtId="167" fontId="8" fillId="0" borderId="0" xfId="4" applyNumberFormat="1" applyAlignment="1">
      <alignment wrapText="1"/>
    </xf>
    <xf numFmtId="0" fontId="11" fillId="3" borderId="11" xfId="4" applyFont="1" applyFill="1" applyBorder="1" applyAlignment="1">
      <alignment horizontal="right" wrapText="1"/>
    </xf>
    <xf numFmtId="0" fontId="11" fillId="3" borderId="0" xfId="4" applyFont="1" applyFill="1" applyBorder="1" applyAlignment="1">
      <alignment horizontal="right" wrapText="1"/>
    </xf>
    <xf numFmtId="0" fontId="8" fillId="0" borderId="11" xfId="4" applyBorder="1"/>
    <xf numFmtId="0" fontId="8" fillId="0" borderId="0" xfId="4" applyBorder="1"/>
    <xf numFmtId="0" fontId="8" fillId="0" borderId="0" xfId="4" applyBorder="1" applyAlignment="1">
      <alignment wrapText="1"/>
    </xf>
    <xf numFmtId="0" fontId="8" fillId="0" borderId="12" xfId="4" applyBorder="1" applyAlignment="1">
      <alignment wrapText="1"/>
    </xf>
    <xf numFmtId="9" fontId="11" fillId="4" borderId="11" xfId="4" applyNumberFormat="1" applyFont="1" applyFill="1" applyBorder="1" applyAlignment="1">
      <alignment horizontal="right" wrapText="1"/>
    </xf>
    <xf numFmtId="9" fontId="11" fillId="4" borderId="0" xfId="6" applyNumberFormat="1" applyFont="1" applyFill="1" applyBorder="1" applyAlignment="1">
      <alignment horizontal="left" wrapText="1"/>
    </xf>
    <xf numFmtId="9" fontId="8" fillId="0" borderId="0" xfId="4" applyNumberFormat="1" applyBorder="1" applyAlignment="1">
      <alignment horizontal="right" wrapText="1"/>
    </xf>
    <xf numFmtId="9" fontId="8" fillId="0" borderId="0" xfId="6" applyNumberFormat="1" applyFont="1" applyBorder="1" applyAlignment="1">
      <alignment horizontal="left" wrapText="1"/>
    </xf>
    <xf numFmtId="9" fontId="8" fillId="0" borderId="12" xfId="6" applyNumberFormat="1" applyFont="1" applyBorder="1" applyAlignment="1">
      <alignment horizontal="left" wrapText="1"/>
    </xf>
    <xf numFmtId="0" fontId="11" fillId="5" borderId="11" xfId="4" applyFont="1" applyFill="1" applyBorder="1" applyAlignment="1">
      <alignment horizontal="right" wrapText="1"/>
    </xf>
    <xf numFmtId="9" fontId="11" fillId="5" borderId="0" xfId="6" applyFont="1" applyFill="1" applyBorder="1" applyAlignment="1">
      <alignment horizontal="left" wrapText="1"/>
    </xf>
    <xf numFmtId="0" fontId="8" fillId="5" borderId="0" xfId="4" applyFill="1" applyBorder="1" applyAlignment="1">
      <alignment horizontal="right" wrapText="1"/>
    </xf>
    <xf numFmtId="9" fontId="8" fillId="5" borderId="0" xfId="6" applyFont="1" applyFill="1" applyBorder="1" applyAlignment="1">
      <alignment horizontal="left" wrapText="1"/>
    </xf>
    <xf numFmtId="9" fontId="8" fillId="5" borderId="12" xfId="6" applyFont="1" applyFill="1" applyBorder="1" applyAlignment="1">
      <alignment horizontal="left" wrapText="1"/>
    </xf>
    <xf numFmtId="0" fontId="11" fillId="0" borderId="0" xfId="4" applyFont="1" applyFill="1" applyAlignment="1">
      <alignment horizontal="right" wrapText="1"/>
    </xf>
    <xf numFmtId="0" fontId="11" fillId="6" borderId="13" xfId="4" applyFont="1" applyFill="1" applyBorder="1" applyAlignment="1">
      <alignment wrapText="1"/>
    </xf>
    <xf numFmtId="0" fontId="11" fillId="6" borderId="13" xfId="4" applyFont="1" applyFill="1" applyBorder="1" applyAlignment="1">
      <alignment horizontal="right" wrapText="1"/>
    </xf>
    <xf numFmtId="0" fontId="11" fillId="6" borderId="14" xfId="4" applyFont="1" applyFill="1" applyBorder="1" applyAlignment="1">
      <alignment horizontal="right" wrapText="1"/>
    </xf>
    <xf numFmtId="0" fontId="11" fillId="6" borderId="15" xfId="4" applyFont="1" applyFill="1" applyBorder="1" applyAlignment="1">
      <alignment horizontal="right" wrapText="1"/>
    </xf>
    <xf numFmtId="0" fontId="11" fillId="6" borderId="16" xfId="4" applyFont="1" applyFill="1" applyBorder="1" applyAlignment="1">
      <alignment horizontal="right" wrapText="1"/>
    </xf>
    <xf numFmtId="0" fontId="0" fillId="0" borderId="12" xfId="0" applyBorder="1"/>
    <xf numFmtId="0" fontId="0" fillId="0" borderId="8" xfId="0" applyBorder="1"/>
    <xf numFmtId="0" fontId="5" fillId="4" borderId="11" xfId="0" applyFont="1" applyFill="1" applyBorder="1" applyAlignment="1">
      <alignment horizontal="right"/>
    </xf>
    <xf numFmtId="0" fontId="5" fillId="4" borderId="0" xfId="0" applyFont="1" applyFill="1" applyBorder="1" applyAlignment="1">
      <alignment horizontal="right"/>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0" fillId="0" borderId="0" xfId="0" applyBorder="1" applyAlignment="1">
      <alignment horizontal="center"/>
    </xf>
    <xf numFmtId="9" fontId="0" fillId="0" borderId="0" xfId="5" applyFont="1" applyBorder="1" applyAlignment="1">
      <alignment horizontal="center"/>
    </xf>
    <xf numFmtId="164" fontId="0" fillId="0" borderId="0" xfId="5" applyNumberFormat="1" applyFont="1" applyBorder="1" applyAlignment="1">
      <alignment horizontal="center"/>
    </xf>
    <xf numFmtId="10" fontId="0" fillId="0" borderId="0" xfId="5" applyNumberFormat="1" applyFont="1" applyBorder="1" applyAlignment="1">
      <alignment horizontal="center"/>
    </xf>
    <xf numFmtId="9" fontId="0" fillId="0" borderId="20" xfId="5" applyFont="1" applyBorder="1" applyAlignment="1">
      <alignment horizontal="center"/>
    </xf>
    <xf numFmtId="0" fontId="7" fillId="0" borderId="12" xfId="0" applyFont="1" applyBorder="1"/>
    <xf numFmtId="0" fontId="7" fillId="0" borderId="8" xfId="0" applyFont="1" applyBorder="1"/>
    <xf numFmtId="0" fontId="4" fillId="0" borderId="0" xfId="0" applyFont="1" applyBorder="1" applyAlignment="1">
      <alignment horizontal="center"/>
    </xf>
    <xf numFmtId="9" fontId="4" fillId="0" borderId="0" xfId="5" applyFont="1" applyBorder="1" applyAlignment="1">
      <alignment horizontal="center"/>
    </xf>
    <xf numFmtId="164" fontId="4" fillId="0" borderId="0" xfId="5" applyNumberFormat="1" applyFont="1" applyBorder="1" applyAlignment="1">
      <alignment horizontal="center"/>
    </xf>
    <xf numFmtId="10" fontId="4" fillId="0" borderId="0" xfId="5" applyNumberFormat="1" applyFont="1" applyBorder="1" applyAlignment="1">
      <alignment horizontal="center"/>
    </xf>
    <xf numFmtId="9" fontId="4" fillId="0" borderId="20" xfId="5" applyFont="1" applyBorder="1" applyAlignment="1">
      <alignment horizontal="center"/>
    </xf>
    <xf numFmtId="0" fontId="12" fillId="7" borderId="17" xfId="0" applyFont="1" applyFill="1" applyBorder="1" applyAlignment="1">
      <alignment wrapText="1"/>
    </xf>
    <xf numFmtId="0" fontId="12" fillId="7" borderId="18" xfId="0" applyFont="1" applyFill="1" applyBorder="1" applyAlignment="1">
      <alignment wrapText="1"/>
    </xf>
    <xf numFmtId="0" fontId="12" fillId="7" borderId="19" xfId="0" applyFont="1" applyFill="1" applyBorder="1" applyAlignment="1">
      <alignment wrapText="1"/>
    </xf>
    <xf numFmtId="0" fontId="0" fillId="0" borderId="3" xfId="0" applyBorder="1"/>
    <xf numFmtId="9" fontId="8" fillId="8" borderId="39" xfId="6" applyNumberFormat="1" applyFont="1" applyFill="1" applyBorder="1" applyAlignment="1">
      <alignment horizontal="left" wrapText="1"/>
    </xf>
    <xf numFmtId="9" fontId="8" fillId="3" borderId="23" xfId="4" applyNumberFormat="1" applyFill="1" applyBorder="1" applyAlignment="1">
      <alignment horizontal="right" wrapText="1"/>
    </xf>
    <xf numFmtId="9" fontId="8" fillId="8" borderId="40" xfId="6" applyNumberFormat="1" applyFont="1" applyFill="1" applyBorder="1" applyAlignment="1">
      <alignment horizontal="left" wrapText="1"/>
    </xf>
    <xf numFmtId="9" fontId="8" fillId="3" borderId="38" xfId="4" applyNumberFormat="1" applyFill="1" applyBorder="1" applyAlignment="1">
      <alignment horizontal="right" wrapText="1"/>
    </xf>
    <xf numFmtId="165" fontId="8" fillId="8" borderId="40" xfId="1" applyNumberFormat="1" applyFont="1" applyFill="1" applyBorder="1" applyAlignment="1">
      <alignment horizontal="left" wrapText="1"/>
    </xf>
    <xf numFmtId="10" fontId="8" fillId="3" borderId="24" xfId="6" applyNumberFormat="1" applyFont="1" applyFill="1" applyBorder="1" applyAlignment="1">
      <alignment horizontal="left" wrapText="1"/>
    </xf>
    <xf numFmtId="164" fontId="8" fillId="3" borderId="23" xfId="4" applyNumberFormat="1" applyFill="1" applyBorder="1" applyAlignment="1">
      <alignment horizontal="right" wrapText="1"/>
    </xf>
    <xf numFmtId="164" fontId="8" fillId="3" borderId="25" xfId="6" applyNumberFormat="1" applyFont="1" applyFill="1" applyBorder="1" applyAlignment="1">
      <alignment horizontal="left" wrapText="1"/>
    </xf>
    <xf numFmtId="0" fontId="0" fillId="8" borderId="1" xfId="0" applyFill="1" applyBorder="1" applyAlignment="1">
      <alignment horizontal="center"/>
    </xf>
    <xf numFmtId="0" fontId="0" fillId="8" borderId="0" xfId="0" applyFill="1" applyBorder="1" applyAlignment="1">
      <alignment horizontal="center"/>
    </xf>
    <xf numFmtId="0" fontId="4" fillId="8" borderId="0" xfId="0" applyFont="1" applyFill="1" applyBorder="1" applyAlignment="1">
      <alignment horizontal="center"/>
    </xf>
    <xf numFmtId="44" fontId="11" fillId="3" borderId="41" xfId="2" applyFont="1" applyFill="1" applyBorder="1" applyAlignment="1">
      <alignment horizontal="left" vertical="center" wrapText="1"/>
    </xf>
    <xf numFmtId="44" fontId="11" fillId="3" borderId="26" xfId="2" applyFont="1" applyFill="1" applyBorder="1" applyAlignment="1">
      <alignment horizontal="left" vertical="center" wrapText="1"/>
    </xf>
    <xf numFmtId="167" fontId="8" fillId="3" borderId="0" xfId="4" applyNumberFormat="1" applyFill="1" applyBorder="1" applyAlignment="1">
      <alignment horizontal="right" wrapText="1"/>
    </xf>
    <xf numFmtId="167" fontId="8" fillId="3" borderId="12" xfId="4" applyNumberFormat="1" applyFill="1" applyBorder="1" applyAlignment="1">
      <alignment horizontal="right" wrapText="1"/>
    </xf>
    <xf numFmtId="167" fontId="8" fillId="3" borderId="33" xfId="4" applyNumberFormat="1" applyFill="1" applyBorder="1" applyAlignment="1">
      <alignment horizontal="right" wrapText="1"/>
    </xf>
    <xf numFmtId="167" fontId="8" fillId="3" borderId="42" xfId="4" applyNumberFormat="1" applyFill="1" applyBorder="1" applyAlignment="1">
      <alignment horizontal="right" wrapText="1"/>
    </xf>
    <xf numFmtId="0" fontId="8" fillId="3" borderId="44" xfId="4" applyFill="1" applyBorder="1" applyAlignment="1">
      <alignment horizontal="left" wrapText="1"/>
    </xf>
    <xf numFmtId="167" fontId="8" fillId="3" borderId="44" xfId="4" applyNumberFormat="1" applyFill="1" applyBorder="1" applyAlignment="1">
      <alignment horizontal="right" wrapText="1"/>
    </xf>
    <xf numFmtId="167" fontId="8" fillId="3" borderId="35" xfId="4" applyNumberFormat="1" applyFill="1" applyBorder="1" applyAlignment="1">
      <alignment horizontal="right" wrapText="1"/>
    </xf>
    <xf numFmtId="0" fontId="11" fillId="6" borderId="41" xfId="4" applyFont="1" applyFill="1" applyBorder="1" applyAlignment="1">
      <alignment horizontal="right" wrapText="1"/>
    </xf>
    <xf numFmtId="0" fontId="11" fillId="6" borderId="47" xfId="4" applyFont="1" applyFill="1" applyBorder="1" applyAlignment="1">
      <alignment horizontal="right" wrapText="1"/>
    </xf>
    <xf numFmtId="9" fontId="11" fillId="2" borderId="48" xfId="4" applyNumberFormat="1" applyFont="1" applyFill="1" applyBorder="1" applyAlignment="1">
      <alignment horizontal="right" wrapText="1"/>
    </xf>
    <xf numFmtId="9" fontId="11" fillId="2" borderId="37" xfId="4" applyNumberFormat="1" applyFont="1" applyFill="1" applyBorder="1" applyAlignment="1">
      <alignment horizontal="right" wrapText="1"/>
    </xf>
    <xf numFmtId="9" fontId="11" fillId="2" borderId="49" xfId="4" applyNumberFormat="1" applyFont="1" applyFill="1" applyBorder="1" applyAlignment="1">
      <alignment horizontal="right" wrapText="1"/>
    </xf>
    <xf numFmtId="0" fontId="20" fillId="0" borderId="0" xfId="0" applyFont="1"/>
    <xf numFmtId="0" fontId="0" fillId="4" borderId="11" xfId="0" applyFill="1" applyBorder="1"/>
    <xf numFmtId="0" fontId="0" fillId="4" borderId="0" xfId="0" applyFill="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11" fillId="4" borderId="12" xfId="0" applyFont="1" applyFill="1" applyBorder="1" applyAlignment="1">
      <alignment wrapText="1"/>
    </xf>
    <xf numFmtId="0" fontId="10" fillId="9" borderId="1" xfId="0" applyFont="1" applyFill="1" applyBorder="1" applyAlignment="1">
      <alignment horizontal="center" wrapText="1"/>
    </xf>
    <xf numFmtId="0" fontId="11" fillId="4" borderId="11" xfId="0" applyFont="1" applyFill="1" applyBorder="1"/>
    <xf numFmtId="0" fontId="11" fillId="4" borderId="0" xfId="0" applyFont="1" applyFill="1"/>
    <xf numFmtId="0" fontId="11" fillId="4" borderId="12" xfId="0" applyFont="1" applyFill="1" applyBorder="1"/>
    <xf numFmtId="0" fontId="0" fillId="4" borderId="1" xfId="0" applyFill="1" applyBorder="1" applyAlignment="1">
      <alignment horizontal="center"/>
    </xf>
    <xf numFmtId="0" fontId="0" fillId="10" borderId="21" xfId="0" applyFill="1" applyBorder="1"/>
    <xf numFmtId="0" fontId="0" fillId="10" borderId="1" xfId="0" applyFill="1" applyBorder="1"/>
    <xf numFmtId="0" fontId="0" fillId="10" borderId="3" xfId="0" applyFill="1" applyBorder="1"/>
    <xf numFmtId="2" fontId="0" fillId="0" borderId="13" xfId="0" applyNumberFormat="1" applyBorder="1"/>
    <xf numFmtId="0" fontId="0" fillId="10" borderId="11" xfId="0" applyFill="1" applyBorder="1"/>
    <xf numFmtId="0" fontId="0" fillId="10" borderId="0" xfId="0" applyFill="1"/>
    <xf numFmtId="0" fontId="0" fillId="10" borderId="12" xfId="0" applyFill="1" applyBorder="1"/>
    <xf numFmtId="0" fontId="0" fillId="4" borderId="20" xfId="0" applyFill="1" applyBorder="1" applyAlignment="1">
      <alignment horizontal="center"/>
    </xf>
    <xf numFmtId="0" fontId="0" fillId="10" borderId="31" xfId="0" applyFill="1" applyBorder="1"/>
    <xf numFmtId="0" fontId="0" fillId="10" borderId="20" xfId="0" applyFill="1" applyBorder="1"/>
    <xf numFmtId="0" fontId="0" fillId="10" borderId="8" xfId="0" applyFill="1" applyBorder="1"/>
    <xf numFmtId="0" fontId="0" fillId="4" borderId="31" xfId="0" applyFill="1" applyBorder="1" applyAlignment="1">
      <alignment horizontal="right"/>
    </xf>
    <xf numFmtId="0" fontId="0" fillId="4" borderId="20" xfId="0" applyFill="1" applyBorder="1"/>
    <xf numFmtId="0" fontId="0" fillId="4" borderId="8" xfId="0" applyFill="1" applyBorder="1"/>
    <xf numFmtId="2" fontId="0" fillId="4" borderId="8" xfId="0" applyNumberFormat="1" applyFill="1" applyBorder="1"/>
    <xf numFmtId="0" fontId="0" fillId="0" borderId="11" xfId="0" applyBorder="1"/>
    <xf numFmtId="0" fontId="0" fillId="0" borderId="0" xfId="0" applyAlignment="1">
      <alignment horizontal="center"/>
    </xf>
    <xf numFmtId="0" fontId="0" fillId="0" borderId="0" xfId="0" applyAlignment="1">
      <alignment wrapText="1"/>
    </xf>
    <xf numFmtId="0" fontId="0" fillId="2" borderId="12" xfId="0" applyFill="1" applyBorder="1" applyAlignment="1">
      <alignment horizontal="center"/>
    </xf>
    <xf numFmtId="0" fontId="11" fillId="2" borderId="11" xfId="0" applyFont="1" applyFill="1" applyBorder="1" applyAlignment="1">
      <alignment horizontal="center"/>
    </xf>
    <xf numFmtId="0" fontId="11" fillId="2" borderId="0" xfId="0" applyFont="1" applyFill="1" applyAlignment="1">
      <alignment horizontal="center"/>
    </xf>
    <xf numFmtId="0" fontId="11" fillId="2" borderId="12" xfId="0" applyFont="1" applyFill="1" applyBorder="1" applyAlignment="1">
      <alignment horizontal="center"/>
    </xf>
    <xf numFmtId="0" fontId="0" fillId="2" borderId="11" xfId="0" applyFill="1" applyBorder="1"/>
    <xf numFmtId="0" fontId="0" fillId="2" borderId="0" xfId="0" applyFill="1"/>
    <xf numFmtId="0" fontId="0" fillId="2" borderId="12" xfId="0" applyFill="1" applyBorder="1"/>
    <xf numFmtId="0" fontId="0" fillId="2" borderId="42" xfId="0" applyFill="1" applyBorder="1"/>
    <xf numFmtId="0" fontId="0" fillId="2" borderId="50" xfId="0" applyFill="1" applyBorder="1"/>
    <xf numFmtId="0" fontId="0" fillId="10" borderId="12" xfId="0" applyFill="1" applyBorder="1" applyAlignment="1">
      <alignment horizontal="center"/>
    </xf>
    <xf numFmtId="0" fontId="0" fillId="0" borderId="42" xfId="0" applyBorder="1"/>
    <xf numFmtId="0" fontId="0" fillId="0" borderId="50" xfId="0" applyBorder="1"/>
    <xf numFmtId="0" fontId="0" fillId="10" borderId="0" xfId="0" applyFill="1" applyAlignment="1">
      <alignment horizontal="center"/>
    </xf>
    <xf numFmtId="0" fontId="0" fillId="0" borderId="31" xfId="0" applyBorder="1"/>
    <xf numFmtId="0" fontId="0" fillId="0" borderId="20" xfId="0" applyBorder="1" applyAlignment="1">
      <alignment horizontal="center"/>
    </xf>
    <xf numFmtId="0" fontId="0" fillId="0" borderId="20" xfId="0" applyBorder="1"/>
    <xf numFmtId="0" fontId="0" fillId="2" borderId="51" xfId="0" applyFill="1" applyBorder="1" applyAlignment="1">
      <alignment horizontal="center" wrapText="1"/>
    </xf>
    <xf numFmtId="0" fontId="10" fillId="11" borderId="0" xfId="0" applyFont="1" applyFill="1" applyAlignment="1">
      <alignment horizontal="center" wrapText="1"/>
    </xf>
    <xf numFmtId="0" fontId="10" fillId="11" borderId="12" xfId="0" applyFont="1" applyFill="1" applyBorder="1" applyAlignment="1">
      <alignment horizontal="center" wrapText="1"/>
    </xf>
    <xf numFmtId="0" fontId="10" fillId="11" borderId="11" xfId="0" applyFont="1" applyFill="1" applyBorder="1" applyAlignment="1">
      <alignment horizontal="center" wrapText="1"/>
    </xf>
    <xf numFmtId="0" fontId="0" fillId="4" borderId="21" xfId="0" applyFill="1" applyBorder="1"/>
    <xf numFmtId="0" fontId="0" fillId="4" borderId="3" xfId="0" applyFill="1" applyBorder="1" applyAlignment="1">
      <alignment horizontal="center"/>
    </xf>
    <xf numFmtId="0" fontId="11" fillId="4" borderId="21" xfId="0" applyFont="1" applyFill="1" applyBorder="1" applyAlignment="1">
      <alignment horizontal="center"/>
    </xf>
    <xf numFmtId="0" fontId="11" fillId="4" borderId="1" xfId="0" applyFont="1" applyFill="1" applyBorder="1" applyAlignment="1">
      <alignment horizontal="center"/>
    </xf>
    <xf numFmtId="0" fontId="11" fillId="4" borderId="3" xfId="0" applyFont="1" applyFill="1" applyBorder="1" applyAlignment="1">
      <alignment horizontal="center"/>
    </xf>
    <xf numFmtId="0" fontId="11" fillId="4" borderId="11" xfId="0" applyFont="1" applyFill="1" applyBorder="1" applyAlignment="1">
      <alignment horizontal="right"/>
    </xf>
    <xf numFmtId="0" fontId="11" fillId="4" borderId="12" xfId="0" applyFont="1" applyFill="1" applyBorder="1" applyAlignment="1">
      <alignment horizontal="center"/>
    </xf>
    <xf numFmtId="0" fontId="11" fillId="4" borderId="11" xfId="0" applyFont="1" applyFill="1" applyBorder="1" applyAlignment="1">
      <alignment horizontal="center"/>
    </xf>
    <xf numFmtId="0" fontId="11" fillId="4" borderId="0" xfId="0" applyFont="1" applyFill="1" applyAlignment="1">
      <alignment horizontal="center"/>
    </xf>
    <xf numFmtId="0" fontId="11" fillId="4" borderId="11" xfId="0" applyFont="1" applyFill="1" applyBorder="1" applyAlignment="1">
      <alignment horizontal="center" vertical="center"/>
    </xf>
    <xf numFmtId="0" fontId="11" fillId="4" borderId="0" xfId="0" applyFont="1" applyFill="1" applyAlignment="1">
      <alignment horizontal="center" vertical="center"/>
    </xf>
    <xf numFmtId="0" fontId="11" fillId="4" borderId="12" xfId="0" applyFont="1" applyFill="1" applyBorder="1" applyAlignment="1">
      <alignment horizontal="center" vertical="center"/>
    </xf>
    <xf numFmtId="166" fontId="8" fillId="3" borderId="26" xfId="3" applyNumberFormat="1" applyFont="1" applyFill="1" applyBorder="1" applyAlignment="1">
      <alignment horizontal="center" wrapText="1"/>
    </xf>
    <xf numFmtId="166" fontId="8" fillId="3" borderId="27" xfId="3" applyNumberFormat="1" applyFont="1" applyFill="1" applyBorder="1" applyAlignment="1">
      <alignment horizontal="center" wrapText="1"/>
    </xf>
    <xf numFmtId="0" fontId="11" fillId="2" borderId="28" xfId="4" applyFont="1" applyFill="1" applyBorder="1" applyAlignment="1">
      <alignment horizontal="center" wrapText="1"/>
    </xf>
    <xf numFmtId="0" fontId="11" fillId="2" borderId="29" xfId="4" applyFont="1" applyFill="1" applyBorder="1" applyAlignment="1">
      <alignment horizontal="center" wrapText="1"/>
    </xf>
    <xf numFmtId="0" fontId="11" fillId="2" borderId="30" xfId="4" applyFont="1" applyFill="1" applyBorder="1" applyAlignment="1">
      <alignment horizontal="center" wrapText="1"/>
    </xf>
    <xf numFmtId="0" fontId="13" fillId="7" borderId="17" xfId="4" applyFont="1" applyFill="1" applyBorder="1" applyAlignment="1">
      <alignment horizontal="center" vertical="center" wrapText="1"/>
    </xf>
    <xf numFmtId="0" fontId="13" fillId="7" borderId="18" xfId="4" applyFont="1" applyFill="1" applyBorder="1" applyAlignment="1">
      <alignment horizontal="center" vertical="center" wrapText="1"/>
    </xf>
    <xf numFmtId="0" fontId="9" fillId="7" borderId="18" xfId="4" applyFont="1" applyFill="1" applyBorder="1" applyAlignment="1">
      <alignment vertical="center" wrapText="1"/>
    </xf>
    <xf numFmtId="0" fontId="9" fillId="7" borderId="19" xfId="4" applyFont="1" applyFill="1" applyBorder="1" applyAlignment="1">
      <alignment vertical="center" wrapText="1"/>
    </xf>
    <xf numFmtId="0" fontId="8" fillId="0" borderId="17" xfId="4" applyBorder="1" applyAlignment="1">
      <alignment wrapText="1"/>
    </xf>
    <xf numFmtId="0" fontId="8" fillId="0" borderId="18" xfId="4" applyBorder="1" applyAlignment="1">
      <alignment wrapText="1"/>
    </xf>
    <xf numFmtId="0" fontId="8" fillId="0" borderId="19" xfId="4" applyBorder="1" applyAlignment="1">
      <alignment wrapText="1"/>
    </xf>
    <xf numFmtId="0" fontId="11" fillId="5" borderId="17" xfId="4" applyFont="1" applyFill="1" applyBorder="1" applyAlignment="1">
      <alignment wrapText="1"/>
    </xf>
    <xf numFmtId="0" fontId="8" fillId="5" borderId="19" xfId="4" applyFill="1" applyBorder="1" applyAlignment="1">
      <alignment wrapText="1"/>
    </xf>
    <xf numFmtId="0" fontId="14" fillId="6" borderId="17" xfId="4" applyFont="1" applyFill="1" applyBorder="1" applyAlignment="1">
      <alignment horizontal="center" wrapText="1"/>
    </xf>
    <xf numFmtId="0" fontId="14" fillId="6" borderId="18" xfId="4" applyFont="1" applyFill="1" applyBorder="1" applyAlignment="1">
      <alignment horizontal="center" wrapText="1"/>
    </xf>
    <xf numFmtId="0" fontId="8" fillId="6" borderId="18" xfId="4" applyFont="1" applyFill="1" applyBorder="1" applyAlignment="1">
      <alignment wrapText="1"/>
    </xf>
    <xf numFmtId="0" fontId="8" fillId="6" borderId="19" xfId="4" applyFont="1" applyFill="1" applyBorder="1" applyAlignment="1">
      <alignment wrapText="1"/>
    </xf>
    <xf numFmtId="9" fontId="14" fillId="6" borderId="17" xfId="4" applyNumberFormat="1" applyFont="1" applyFill="1" applyBorder="1" applyAlignment="1">
      <alignment horizontal="center" wrapText="1"/>
    </xf>
    <xf numFmtId="9" fontId="14" fillId="6" borderId="18" xfId="4" applyNumberFormat="1" applyFont="1" applyFill="1" applyBorder="1" applyAlignment="1">
      <alignment horizontal="center" wrapText="1"/>
    </xf>
    <xf numFmtId="9" fontId="8" fillId="6" borderId="18" xfId="4" applyNumberFormat="1" applyFont="1" applyFill="1" applyBorder="1" applyAlignment="1">
      <alignment wrapText="1"/>
    </xf>
    <xf numFmtId="9" fontId="8" fillId="6" borderId="19" xfId="4" applyNumberFormat="1" applyFont="1" applyFill="1" applyBorder="1" applyAlignment="1">
      <alignment wrapText="1"/>
    </xf>
    <xf numFmtId="0" fontId="11" fillId="6" borderId="45" xfId="4" applyFont="1" applyFill="1" applyBorder="1" applyAlignment="1">
      <alignment horizontal="right" wrapText="1"/>
    </xf>
    <xf numFmtId="0" fontId="11" fillId="6" borderId="41" xfId="4" applyFont="1" applyFill="1" applyBorder="1" applyAlignment="1">
      <alignment horizontal="right" wrapText="1"/>
    </xf>
    <xf numFmtId="0" fontId="8" fillId="6" borderId="41" xfId="4" applyFill="1" applyBorder="1" applyAlignment="1">
      <alignment horizontal="right" wrapText="1"/>
    </xf>
    <xf numFmtId="0" fontId="8" fillId="6" borderId="46" xfId="4" applyFill="1" applyBorder="1" applyAlignment="1">
      <alignment horizontal="right" wrapText="1"/>
    </xf>
    <xf numFmtId="0" fontId="8" fillId="6" borderId="47" xfId="4" applyFill="1" applyBorder="1" applyAlignment="1">
      <alignment horizontal="right" wrapText="1"/>
    </xf>
    <xf numFmtId="0" fontId="13" fillId="7" borderId="21" xfId="4" applyFont="1" applyFill="1" applyBorder="1" applyAlignment="1">
      <alignment horizontal="center" wrapText="1"/>
    </xf>
    <xf numFmtId="0" fontId="13" fillId="7" borderId="1" xfId="4" applyFont="1" applyFill="1" applyBorder="1" applyAlignment="1">
      <alignment horizontal="center" wrapText="1"/>
    </xf>
    <xf numFmtId="0" fontId="13" fillId="7" borderId="3" xfId="4" applyFont="1" applyFill="1" applyBorder="1" applyAlignment="1">
      <alignment horizontal="center" wrapText="1"/>
    </xf>
    <xf numFmtId="0" fontId="8" fillId="3" borderId="0" xfId="4" applyFill="1" applyBorder="1" applyAlignment="1">
      <alignment horizontal="center" wrapText="1"/>
    </xf>
    <xf numFmtId="0" fontId="8" fillId="3" borderId="12" xfId="4" applyFill="1" applyBorder="1" applyAlignment="1">
      <alignment horizontal="center" wrapText="1"/>
    </xf>
    <xf numFmtId="0" fontId="8" fillId="3" borderId="42" xfId="4" applyFill="1" applyBorder="1" applyAlignment="1">
      <alignment horizontal="center" wrapText="1"/>
    </xf>
    <xf numFmtId="0" fontId="8" fillId="3" borderId="43" xfId="4" applyFill="1" applyBorder="1" applyAlignment="1">
      <alignment horizontal="center" wrapText="1"/>
    </xf>
    <xf numFmtId="0" fontId="8" fillId="3" borderId="8" xfId="4" applyFill="1" applyBorder="1" applyAlignment="1">
      <alignment horizontal="center" wrapText="1"/>
    </xf>
    <xf numFmtId="0" fontId="15" fillId="6" borderId="17" xfId="4" applyFont="1" applyFill="1" applyBorder="1" applyAlignment="1">
      <alignment horizontal="center" wrapText="1"/>
    </xf>
    <xf numFmtId="0" fontId="15" fillId="6" borderId="18" xfId="4" applyFont="1" applyFill="1" applyBorder="1" applyAlignment="1">
      <alignment horizontal="center" wrapText="1"/>
    </xf>
    <xf numFmtId="0" fontId="16" fillId="6" borderId="18" xfId="4" applyFont="1" applyFill="1" applyBorder="1" applyAlignment="1">
      <alignment wrapText="1"/>
    </xf>
    <xf numFmtId="0" fontId="16" fillId="6" borderId="19" xfId="4" applyFont="1" applyFill="1" applyBorder="1" applyAlignment="1">
      <alignment wrapText="1"/>
    </xf>
    <xf numFmtId="0" fontId="11" fillId="2" borderId="21" xfId="4" applyFont="1" applyFill="1" applyBorder="1" applyAlignment="1">
      <alignment horizontal="center" wrapText="1"/>
    </xf>
    <xf numFmtId="0" fontId="11" fillId="2" borderId="22" xfId="4" applyFont="1" applyFill="1" applyBorder="1" applyAlignment="1">
      <alignment horizontal="center" wrapText="1"/>
    </xf>
    <xf numFmtId="0" fontId="11" fillId="2" borderId="37" xfId="4" applyFont="1" applyFill="1" applyBorder="1" applyAlignment="1">
      <alignment horizontal="right" wrapText="1"/>
    </xf>
    <xf numFmtId="0" fontId="11" fillId="2" borderId="24" xfId="4" applyFont="1" applyFill="1" applyBorder="1" applyAlignment="1">
      <alignment horizontal="right" wrapText="1"/>
    </xf>
    <xf numFmtId="166" fontId="8" fillId="3" borderId="23" xfId="3" applyNumberFormat="1" applyFont="1" applyFill="1" applyBorder="1" applyAlignment="1">
      <alignment horizontal="center" wrapText="1"/>
    </xf>
    <xf numFmtId="166" fontId="8" fillId="3" borderId="24" xfId="3" applyNumberFormat="1" applyFont="1" applyFill="1" applyBorder="1" applyAlignment="1">
      <alignment horizontal="center" wrapText="1"/>
    </xf>
    <xf numFmtId="166" fontId="8" fillId="3" borderId="25" xfId="3" applyNumberFormat="1" applyFont="1" applyFill="1" applyBorder="1" applyAlignment="1">
      <alignment horizontal="center" wrapText="1"/>
    </xf>
    <xf numFmtId="0" fontId="11" fillId="2" borderId="49" xfId="4" applyFont="1" applyFill="1" applyBorder="1" applyAlignment="1">
      <alignment horizontal="right" wrapText="1"/>
    </xf>
    <xf numFmtId="0" fontId="11" fillId="2" borderId="9" xfId="4" applyFont="1" applyFill="1" applyBorder="1" applyAlignment="1">
      <alignment horizontal="right" wrapText="1"/>
    </xf>
    <xf numFmtId="0" fontId="0" fillId="4" borderId="21" xfId="0" applyFill="1" applyBorder="1" applyAlignment="1">
      <alignment horizontal="center" textRotation="90"/>
    </xf>
    <xf numFmtId="0" fontId="0" fillId="4" borderId="11" xfId="0" applyFill="1" applyBorder="1" applyAlignment="1">
      <alignment horizontal="center" textRotation="90"/>
    </xf>
    <xf numFmtId="0" fontId="0" fillId="4" borderId="31" xfId="0" applyFill="1" applyBorder="1" applyAlignment="1">
      <alignment horizontal="center" textRotation="90"/>
    </xf>
    <xf numFmtId="0" fontId="10" fillId="11" borderId="17" xfId="0" applyFont="1" applyFill="1" applyBorder="1" applyAlignment="1">
      <alignment horizontal="center" wrapText="1"/>
    </xf>
    <xf numFmtId="0" fontId="10" fillId="11" borderId="18" xfId="0" applyFont="1" applyFill="1" applyBorder="1" applyAlignment="1">
      <alignment horizontal="center" wrapText="1"/>
    </xf>
    <xf numFmtId="0" fontId="10" fillId="11" borderId="19" xfId="0" applyFont="1" applyFill="1" applyBorder="1" applyAlignment="1">
      <alignment horizontal="center" wrapText="1"/>
    </xf>
    <xf numFmtId="0" fontId="10" fillId="11" borderId="21" xfId="0" applyFont="1" applyFill="1" applyBorder="1" applyAlignment="1">
      <alignment horizontal="center" wrapText="1"/>
    </xf>
    <xf numFmtId="0" fontId="10" fillId="11" borderId="1" xfId="0" applyFont="1" applyFill="1" applyBorder="1" applyAlignment="1">
      <alignment horizontal="center" wrapText="1"/>
    </xf>
    <xf numFmtId="0" fontId="10" fillId="11" borderId="3" xfId="0" applyFont="1" applyFill="1" applyBorder="1" applyAlignment="1">
      <alignment horizontal="center" wrapText="1"/>
    </xf>
    <xf numFmtId="0" fontId="10" fillId="11" borderId="20" xfId="0" applyFont="1" applyFill="1" applyBorder="1" applyAlignment="1">
      <alignment horizontal="center" wrapText="1"/>
    </xf>
    <xf numFmtId="0" fontId="19" fillId="11" borderId="21" xfId="0" applyFont="1" applyFill="1" applyBorder="1" applyAlignment="1">
      <alignment horizontal="center" wrapText="1"/>
    </xf>
    <xf numFmtId="0" fontId="19" fillId="11" borderId="1" xfId="0" applyFont="1" applyFill="1" applyBorder="1" applyAlignment="1">
      <alignment horizontal="center" wrapText="1"/>
    </xf>
    <xf numFmtId="0" fontId="19" fillId="11" borderId="3" xfId="0" applyFont="1" applyFill="1" applyBorder="1" applyAlignment="1">
      <alignment horizontal="center" wrapText="1"/>
    </xf>
    <xf numFmtId="0" fontId="0" fillId="0" borderId="11" xfId="0" applyBorder="1" applyAlignment="1">
      <alignment horizontal="left" wrapText="1" indent="1"/>
    </xf>
    <xf numFmtId="0" fontId="0" fillId="0" borderId="0" xfId="0" applyAlignment="1">
      <alignment horizontal="left" wrapText="1" indent="1"/>
    </xf>
    <xf numFmtId="0" fontId="0" fillId="0" borderId="12" xfId="0" applyBorder="1" applyAlignment="1">
      <alignment horizontal="left" wrapText="1" indent="1"/>
    </xf>
    <xf numFmtId="0" fontId="19" fillId="11" borderId="11" xfId="0" applyFont="1" applyFill="1" applyBorder="1" applyAlignment="1">
      <alignment horizontal="center"/>
    </xf>
    <xf numFmtId="0" fontId="19" fillId="11" borderId="0" xfId="0" applyFont="1" applyFill="1" applyAlignment="1">
      <alignment horizontal="center"/>
    </xf>
    <xf numFmtId="0" fontId="10" fillId="11" borderId="0" xfId="0" applyFont="1" applyFill="1" applyAlignment="1">
      <alignment horizontal="center" wrapText="1"/>
    </xf>
    <xf numFmtId="0" fontId="0" fillId="4" borderId="11" xfId="0" applyFill="1" applyBorder="1" applyAlignment="1">
      <alignment horizontal="center"/>
    </xf>
    <xf numFmtId="0" fontId="0" fillId="4" borderId="0" xfId="0" applyFill="1" applyAlignment="1">
      <alignment horizontal="center"/>
    </xf>
    <xf numFmtId="0" fontId="0" fillId="4" borderId="50" xfId="0" applyFill="1" applyBorder="1" applyAlignment="1">
      <alignment horizontal="center"/>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4" fillId="0" borderId="32" xfId="0" applyFont="1" applyBorder="1" applyAlignment="1">
      <alignment vertical="center" wrapText="1"/>
    </xf>
    <xf numFmtId="0" fontId="4" fillId="0" borderId="4" xfId="0" applyFont="1" applyBorder="1" applyAlignment="1">
      <alignment vertical="center" wrapText="1"/>
    </xf>
    <xf numFmtId="0" fontId="4" fillId="0" borderId="33" xfId="0" applyFont="1" applyBorder="1" applyAlignment="1">
      <alignment vertical="center" wrapText="1"/>
    </xf>
    <xf numFmtId="0" fontId="5" fillId="4" borderId="21" xfId="0" applyFont="1" applyFill="1" applyBorder="1" applyAlignment="1">
      <alignment horizontal="right"/>
    </xf>
    <xf numFmtId="0" fontId="5" fillId="4" borderId="1" xfId="0" applyFont="1" applyFill="1" applyBorder="1" applyAlignment="1">
      <alignment horizontal="right"/>
    </xf>
    <xf numFmtId="0" fontId="5" fillId="4" borderId="11" xfId="0" applyFont="1" applyFill="1" applyBorder="1" applyAlignment="1">
      <alignment horizontal="right"/>
    </xf>
    <xf numFmtId="0" fontId="5" fillId="4" borderId="0" xfId="0" applyFont="1" applyFill="1" applyBorder="1" applyAlignment="1">
      <alignment horizontal="right"/>
    </xf>
    <xf numFmtId="0" fontId="18" fillId="7" borderId="34" xfId="0" applyFont="1" applyFill="1" applyBorder="1" applyAlignment="1">
      <alignment horizontal="center" vertical="center" wrapText="1"/>
    </xf>
    <xf numFmtId="0" fontId="18" fillId="7" borderId="35"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5" fillId="4" borderId="11" xfId="0" applyFont="1" applyFill="1" applyBorder="1" applyAlignment="1">
      <alignment horizontal="right" wrapText="1"/>
    </xf>
    <xf numFmtId="0" fontId="5" fillId="4" borderId="0" xfId="0" applyFont="1" applyFill="1" applyBorder="1" applyAlignment="1">
      <alignment horizontal="right" wrapText="1"/>
    </xf>
    <xf numFmtId="0" fontId="5" fillId="4" borderId="31" xfId="0" applyFont="1" applyFill="1" applyBorder="1" applyAlignment="1">
      <alignment horizontal="right" wrapText="1"/>
    </xf>
    <xf numFmtId="0" fontId="5" fillId="4" borderId="20" xfId="0" applyFont="1" applyFill="1" applyBorder="1" applyAlignment="1">
      <alignment horizontal="right" wrapText="1"/>
    </xf>
    <xf numFmtId="0" fontId="17" fillId="7" borderId="21" xfId="0" applyFont="1" applyFill="1" applyBorder="1" applyAlignment="1">
      <alignment horizontal="center" wrapText="1"/>
    </xf>
    <xf numFmtId="0" fontId="17" fillId="7" borderId="1" xfId="0" applyFont="1" applyFill="1" applyBorder="1" applyAlignment="1">
      <alignment horizontal="center" wrapText="1"/>
    </xf>
    <xf numFmtId="0" fontId="17" fillId="7" borderId="3" xfId="0" applyFont="1" applyFill="1" applyBorder="1" applyAlignment="1">
      <alignment horizont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25" xfId="0" applyFont="1" applyBorder="1" applyAlignment="1">
      <alignment vertical="center" wrapText="1"/>
    </xf>
  </cellXfs>
  <cellStyles count="7">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 name="Percent" xfId="5" builtinId="5"/>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0"/>
              <a:t>Test Distributions</a:t>
            </a:r>
          </a:p>
        </c:rich>
      </c:tx>
      <c:overlay val="0"/>
    </c:title>
    <c:autoTitleDeleted val="0"/>
    <c:view3D>
      <c:rotX val="30"/>
      <c:rotY val="50"/>
      <c:depthPercent val="290"/>
      <c:rAngAx val="0"/>
      <c:perspective val="10"/>
    </c:view3D>
    <c:floor>
      <c:thickness val="0"/>
    </c:floor>
    <c:sideWall>
      <c:thickness val="0"/>
    </c:sideWall>
    <c:backWall>
      <c:thickness val="0"/>
    </c:backWall>
    <c:plotArea>
      <c:layout>
        <c:manualLayout>
          <c:layoutTarget val="inner"/>
          <c:xMode val="edge"/>
          <c:yMode val="edge"/>
          <c:x val="4.6364925299852269E-2"/>
          <c:y val="8.4117875166288741E-2"/>
          <c:w val="0.95238044919178"/>
          <c:h val="0.86018443745634554"/>
        </c:manualLayout>
      </c:layout>
      <c:bar3DChart>
        <c:barDir val="col"/>
        <c:grouping val="standard"/>
        <c:varyColors val="0"/>
        <c:ser>
          <c:idx val="0"/>
          <c:order val="0"/>
          <c:tx>
            <c:v>Uniform</c:v>
          </c:tx>
          <c:spPr>
            <a:solidFill>
              <a:srgbClr val="DCCE12"/>
            </a:solidFill>
          </c:spPr>
          <c:invertIfNegative val="0"/>
          <c:cat>
            <c:numRef>
              <c:f>BayesEstOfMeans!$F$9:$F$12</c:f>
              <c:numCache>
                <c:formatCode>General</c:formatCode>
                <c:ptCount val="4"/>
                <c:pt idx="0">
                  <c:v>0.25</c:v>
                </c:pt>
                <c:pt idx="1">
                  <c:v>0.25</c:v>
                </c:pt>
                <c:pt idx="2">
                  <c:v>0.25</c:v>
                </c:pt>
                <c:pt idx="3">
                  <c:v>0.25</c:v>
                </c:pt>
              </c:numCache>
            </c:numRef>
          </c:cat>
          <c:val>
            <c:numRef>
              <c:f>BayesEstOfMeans!$C$9:$C$12</c:f>
              <c:numCache>
                <c:formatCode>General</c:formatCode>
                <c:ptCount val="4"/>
                <c:pt idx="0">
                  <c:v>0.6</c:v>
                </c:pt>
                <c:pt idx="1">
                  <c:v>0.25</c:v>
                </c:pt>
                <c:pt idx="2">
                  <c:v>0.1</c:v>
                </c:pt>
                <c:pt idx="3">
                  <c:v>0.05</c:v>
                </c:pt>
              </c:numCache>
            </c:numRef>
          </c:val>
          <c:extLst>
            <c:ext xmlns:c16="http://schemas.microsoft.com/office/drawing/2014/chart" uri="{C3380CC4-5D6E-409C-BE32-E72D297353CC}">
              <c16:uniqueId val="{00000000-599D-4F4F-B247-8FBB30FCA443}"/>
            </c:ext>
          </c:extLst>
        </c:ser>
        <c:ser>
          <c:idx val="1"/>
          <c:order val="1"/>
          <c:tx>
            <c:v>Tends Small</c:v>
          </c:tx>
          <c:invertIfNegative val="0"/>
          <c:cat>
            <c:numRef>
              <c:f>BayesEstOfMeans!$F$9:$F$12</c:f>
              <c:numCache>
                <c:formatCode>General</c:formatCode>
                <c:ptCount val="4"/>
                <c:pt idx="0">
                  <c:v>0.25</c:v>
                </c:pt>
                <c:pt idx="1">
                  <c:v>0.25</c:v>
                </c:pt>
                <c:pt idx="2">
                  <c:v>0.25</c:v>
                </c:pt>
                <c:pt idx="3">
                  <c:v>0.25</c:v>
                </c:pt>
              </c:numCache>
            </c:numRef>
          </c:cat>
          <c:val>
            <c:numRef>
              <c:f>BayesEstOfMeans!$D$9:$D$12</c:f>
              <c:numCache>
                <c:formatCode>General</c:formatCode>
                <c:ptCount val="4"/>
                <c:pt idx="0">
                  <c:v>0.05</c:v>
                </c:pt>
                <c:pt idx="1">
                  <c:v>0.1</c:v>
                </c:pt>
                <c:pt idx="2">
                  <c:v>0.25</c:v>
                </c:pt>
                <c:pt idx="3">
                  <c:v>0.6</c:v>
                </c:pt>
              </c:numCache>
            </c:numRef>
          </c:val>
          <c:extLst>
            <c:ext xmlns:c16="http://schemas.microsoft.com/office/drawing/2014/chart" uri="{C3380CC4-5D6E-409C-BE32-E72D297353CC}">
              <c16:uniqueId val="{00000001-599D-4F4F-B247-8FBB30FCA443}"/>
            </c:ext>
          </c:extLst>
        </c:ser>
        <c:ser>
          <c:idx val="2"/>
          <c:order val="2"/>
          <c:tx>
            <c:v>Stays Middle</c:v>
          </c:tx>
          <c:invertIfNegative val="0"/>
          <c:cat>
            <c:numRef>
              <c:f>BayesEstOfMeans!$F$9:$F$12</c:f>
              <c:numCache>
                <c:formatCode>General</c:formatCode>
                <c:ptCount val="4"/>
                <c:pt idx="0">
                  <c:v>0.25</c:v>
                </c:pt>
                <c:pt idx="1">
                  <c:v>0.25</c:v>
                </c:pt>
                <c:pt idx="2">
                  <c:v>0.25</c:v>
                </c:pt>
                <c:pt idx="3">
                  <c:v>0.25</c:v>
                </c:pt>
              </c:numCache>
            </c:numRef>
          </c:cat>
          <c:val>
            <c:numRef>
              <c:f>BayesEstOfMeans!$E$9:$E$12</c:f>
              <c:numCache>
                <c:formatCode>General</c:formatCode>
                <c:ptCount val="4"/>
                <c:pt idx="0">
                  <c:v>0.1</c:v>
                </c:pt>
                <c:pt idx="1">
                  <c:v>0.4</c:v>
                </c:pt>
                <c:pt idx="2">
                  <c:v>0.4</c:v>
                </c:pt>
                <c:pt idx="3">
                  <c:v>0.1</c:v>
                </c:pt>
              </c:numCache>
            </c:numRef>
          </c:val>
          <c:extLst>
            <c:ext xmlns:c16="http://schemas.microsoft.com/office/drawing/2014/chart" uri="{C3380CC4-5D6E-409C-BE32-E72D297353CC}">
              <c16:uniqueId val="{00000002-599D-4F4F-B247-8FBB30FCA443}"/>
            </c:ext>
          </c:extLst>
        </c:ser>
        <c:ser>
          <c:idx val="3"/>
          <c:order val="3"/>
          <c:tx>
            <c:v>Tends Big</c:v>
          </c:tx>
          <c:invertIfNegative val="0"/>
          <c:cat>
            <c:numRef>
              <c:f>BayesEstOfMeans!$F$9:$F$12</c:f>
              <c:numCache>
                <c:formatCode>General</c:formatCode>
                <c:ptCount val="4"/>
                <c:pt idx="0">
                  <c:v>0.25</c:v>
                </c:pt>
                <c:pt idx="1">
                  <c:v>0.25</c:v>
                </c:pt>
                <c:pt idx="2">
                  <c:v>0.25</c:v>
                </c:pt>
                <c:pt idx="3">
                  <c:v>0.25</c:v>
                </c:pt>
              </c:numCache>
            </c:numRef>
          </c:cat>
          <c:val>
            <c:numRef>
              <c:f>BayesEstOfMeans!$F$9:$F$12</c:f>
              <c:numCache>
                <c:formatCode>General</c:formatCode>
                <c:ptCount val="4"/>
                <c:pt idx="0">
                  <c:v>0.25</c:v>
                </c:pt>
                <c:pt idx="1">
                  <c:v>0.25</c:v>
                </c:pt>
                <c:pt idx="2">
                  <c:v>0.25</c:v>
                </c:pt>
                <c:pt idx="3">
                  <c:v>0.25</c:v>
                </c:pt>
              </c:numCache>
            </c:numRef>
          </c:val>
          <c:extLst>
            <c:ext xmlns:c16="http://schemas.microsoft.com/office/drawing/2014/chart" uri="{C3380CC4-5D6E-409C-BE32-E72D297353CC}">
              <c16:uniqueId val="{00000003-599D-4F4F-B247-8FBB30FCA443}"/>
            </c:ext>
          </c:extLst>
        </c:ser>
        <c:dLbls>
          <c:showLegendKey val="0"/>
          <c:showVal val="0"/>
          <c:showCatName val="0"/>
          <c:showSerName val="0"/>
          <c:showPercent val="0"/>
          <c:showBubbleSize val="0"/>
        </c:dLbls>
        <c:gapWidth val="150"/>
        <c:shape val="box"/>
        <c:axId val="574094224"/>
        <c:axId val="574085208"/>
        <c:axId val="702515056"/>
      </c:bar3DChart>
      <c:catAx>
        <c:axId val="574094224"/>
        <c:scaling>
          <c:orientation val="minMax"/>
        </c:scaling>
        <c:delete val="1"/>
        <c:axPos val="b"/>
        <c:numFmt formatCode="General" sourceLinked="1"/>
        <c:majorTickMark val="out"/>
        <c:minorTickMark val="none"/>
        <c:tickLblPos val="nextTo"/>
        <c:crossAx val="574085208"/>
        <c:crosses val="autoZero"/>
        <c:auto val="1"/>
        <c:lblAlgn val="ctr"/>
        <c:lblOffset val="100"/>
        <c:noMultiLvlLbl val="0"/>
      </c:catAx>
      <c:valAx>
        <c:axId val="574085208"/>
        <c:scaling>
          <c:orientation val="minMax"/>
        </c:scaling>
        <c:delete val="1"/>
        <c:axPos val="l"/>
        <c:majorGridlines/>
        <c:numFmt formatCode="General" sourceLinked="1"/>
        <c:majorTickMark val="out"/>
        <c:minorTickMark val="none"/>
        <c:tickLblPos val="nextTo"/>
        <c:crossAx val="574094224"/>
        <c:crosses val="autoZero"/>
        <c:crossBetween val="between"/>
      </c:valAx>
      <c:serAx>
        <c:axId val="702515056"/>
        <c:scaling>
          <c:orientation val="minMax"/>
        </c:scaling>
        <c:delete val="1"/>
        <c:axPos val="b"/>
        <c:majorTickMark val="out"/>
        <c:minorTickMark val="none"/>
        <c:tickLblPos val="nextTo"/>
        <c:crossAx val="574085208"/>
        <c:crosses val="autoZero"/>
      </c:serAx>
    </c:plotArea>
    <c:plotVisOnly val="1"/>
    <c:dispBlanksAs val="gap"/>
    <c:showDLblsOverMax val="0"/>
  </c:chart>
  <c:spPr>
    <a:ln w="635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US" sz="1800" baseline="0">
                <a:solidFill>
                  <a:schemeClr val="tx1"/>
                </a:solidFill>
              </a:rPr>
              <a:t>Probability Weighted Avg Distribution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solidFill>
            <a:ln>
              <a:noFill/>
            </a:ln>
            <a:effectLst/>
          </c:spPr>
          <c:invertIfNegative val="0"/>
          <c:val>
            <c:numRef>
              <c:f>BayesEstOfMeans!$G$9:$G$12</c:f>
              <c:numCache>
                <c:formatCode>0.00</c:formatCode>
                <c:ptCount val="4"/>
                <c:pt idx="0">
                  <c:v>0.522196209587514</c:v>
                </c:pt>
                <c:pt idx="1">
                  <c:v>0.25842809364548502</c:v>
                </c:pt>
                <c:pt idx="2">
                  <c:v>0.13816053511705689</c:v>
                </c:pt>
                <c:pt idx="3">
                  <c:v>8.1215161649944273E-2</c:v>
                </c:pt>
              </c:numCache>
            </c:numRef>
          </c:val>
          <c:extLst>
            <c:ext xmlns:c16="http://schemas.microsoft.com/office/drawing/2014/chart" uri="{C3380CC4-5D6E-409C-BE32-E72D297353CC}">
              <c16:uniqueId val="{00000000-6673-4404-ACE0-87AE17490927}"/>
            </c:ext>
          </c:extLst>
        </c:ser>
        <c:dLbls>
          <c:showLegendKey val="0"/>
          <c:showVal val="0"/>
          <c:showCatName val="0"/>
          <c:showSerName val="0"/>
          <c:showPercent val="0"/>
          <c:showBubbleSize val="0"/>
        </c:dLbls>
        <c:gapWidth val="61"/>
        <c:overlap val="-27"/>
        <c:axId val="917465456"/>
        <c:axId val="917464472"/>
      </c:barChart>
      <c:catAx>
        <c:axId val="917465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464472"/>
        <c:crosses val="autoZero"/>
        <c:auto val="1"/>
        <c:lblAlgn val="ctr"/>
        <c:lblOffset val="100"/>
        <c:noMultiLvlLbl val="0"/>
      </c:catAx>
      <c:valAx>
        <c:axId val="91746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Likelihood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465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95250</xdr:colOff>
      <xdr:row>5</xdr:row>
      <xdr:rowOff>1</xdr:rowOff>
    </xdr:from>
    <xdr:to>
      <xdr:col>13</xdr:col>
      <xdr:colOff>232831</xdr:colOff>
      <xdr:row>18</xdr:row>
      <xdr:rowOff>31751</xdr:rowOff>
    </xdr:to>
    <xdr:graphicFrame macro="">
      <xdr:nvGraphicFramePr>
        <xdr:cNvPr id="2" name="Chart 1">
          <a:extLst>
            <a:ext uri="{FF2B5EF4-FFF2-40B4-BE49-F238E27FC236}">
              <a16:creationId xmlns:a16="http://schemas.microsoft.com/office/drawing/2014/main" id="{CEEF507D-6C83-4FBA-9E5D-2A331106B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468924</xdr:colOff>
      <xdr:row>5</xdr:row>
      <xdr:rowOff>41929</xdr:rowOff>
    </xdr:from>
    <xdr:to>
      <xdr:col>20</xdr:col>
      <xdr:colOff>402165</xdr:colOff>
      <xdr:row>18</xdr:row>
      <xdr:rowOff>137583</xdr:rowOff>
    </xdr:to>
    <xdr:graphicFrame macro="">
      <xdr:nvGraphicFramePr>
        <xdr:cNvPr id="3" name="Chart 2">
          <a:extLst>
            <a:ext uri="{FF2B5EF4-FFF2-40B4-BE49-F238E27FC236}">
              <a16:creationId xmlns:a16="http://schemas.microsoft.com/office/drawing/2014/main" id="{30B974DD-5A75-4631-A096-923393D83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abSelected="1" workbookViewId="0">
      <selection sqref="A1:F1"/>
    </sheetView>
  </sheetViews>
  <sheetFormatPr defaultColWidth="8.81640625" defaultRowHeight="14.5" x14ac:dyDescent="0.35"/>
  <cols>
    <col min="1" max="1" width="21.453125" style="3" customWidth="1"/>
    <col min="2" max="2" width="14.6328125" style="3" customWidth="1"/>
    <col min="3" max="3" width="22.36328125" style="3" customWidth="1"/>
    <col min="4" max="4" width="15" style="3" customWidth="1"/>
    <col min="5" max="5" width="34.453125" style="3" customWidth="1"/>
    <col min="6" max="6" width="6.36328125" style="3" customWidth="1"/>
    <col min="7" max="16384" width="8.81640625" style="3"/>
  </cols>
  <sheetData>
    <row r="1" spans="1:9" ht="28" customHeight="1" thickBot="1" x14ac:dyDescent="0.4">
      <c r="A1" s="162" t="s">
        <v>38</v>
      </c>
      <c r="B1" s="163"/>
      <c r="C1" s="163"/>
      <c r="D1" s="164"/>
      <c r="E1" s="164"/>
      <c r="F1" s="165"/>
    </row>
    <row r="2" spans="1:9" ht="63" hidden="1" customHeight="1" x14ac:dyDescent="0.35">
      <c r="A2" s="166" t="s">
        <v>26</v>
      </c>
      <c r="B2" s="167"/>
      <c r="C2" s="167"/>
      <c r="D2" s="167"/>
      <c r="E2" s="167"/>
      <c r="F2" s="168"/>
    </row>
    <row r="3" spans="1:9" ht="19" customHeight="1" thickBot="1" x14ac:dyDescent="0.4">
      <c r="A3" s="26" t="s">
        <v>27</v>
      </c>
      <c r="B3" s="169" t="s">
        <v>28</v>
      </c>
      <c r="C3" s="170"/>
      <c r="D3" s="27" t="s">
        <v>29</v>
      </c>
      <c r="E3" s="169" t="s">
        <v>30</v>
      </c>
      <c r="F3" s="170"/>
    </row>
    <row r="4" spans="1:9" ht="15" hidden="1" thickBot="1" x14ac:dyDescent="0.4">
      <c r="A4" s="28"/>
      <c r="B4" s="29"/>
      <c r="C4" s="29"/>
      <c r="D4" s="30"/>
      <c r="E4" s="30"/>
      <c r="F4" s="31"/>
    </row>
    <row r="5" spans="1:9" ht="22" customHeight="1" thickBot="1" x14ac:dyDescent="0.5">
      <c r="A5" s="171" t="s">
        <v>31</v>
      </c>
      <c r="B5" s="172"/>
      <c r="C5" s="172"/>
      <c r="D5" s="173"/>
      <c r="E5" s="173"/>
      <c r="F5" s="174"/>
    </row>
    <row r="6" spans="1:9" x14ac:dyDescent="0.35">
      <c r="A6" s="93"/>
      <c r="B6" s="5"/>
      <c r="C6" s="6" t="str">
        <f>"P("&amp;B3&amp;")="</f>
        <v>P(TT)=</v>
      </c>
      <c r="D6" s="71">
        <v>0.5</v>
      </c>
      <c r="E6" s="5" t="str">
        <f>"P(not "&amp;B3&amp;")="</f>
        <v>P(not TT)=</v>
      </c>
      <c r="F6" s="7">
        <f>1-D6</f>
        <v>0.5</v>
      </c>
    </row>
    <row r="7" spans="1:9" ht="21" customHeight="1" thickBot="1" x14ac:dyDescent="0.4">
      <c r="A7" s="94" t="str">
        <f>"P("&amp;E3&amp;" )="</f>
        <v>P(data )=</v>
      </c>
      <c r="B7" s="8">
        <f>D7*D6+F7*F6</f>
        <v>1.7000000000000001E-2</v>
      </c>
      <c r="C7" s="72" t="str">
        <f>"p("&amp;E3&amp;"|"&amp;B3&amp;")+"</f>
        <v>p(data|TT)+</v>
      </c>
      <c r="D7" s="73">
        <v>0.01</v>
      </c>
      <c r="E7" s="74" t="str">
        <f>"P("&amp;E3&amp;"|not "&amp;B3&amp;")="</f>
        <v>P(data|not TT)=</v>
      </c>
      <c r="F7" s="75">
        <v>2.4E-2</v>
      </c>
    </row>
    <row r="8" spans="1:9" ht="22.5" customHeight="1" thickBot="1" x14ac:dyDescent="0.4">
      <c r="A8" s="95" t="str">
        <f>"P(not "&amp;E3&amp;")="</f>
        <v>P(not data)=</v>
      </c>
      <c r="B8" s="9">
        <f>1-B7</f>
        <v>0.98299999999999998</v>
      </c>
      <c r="C8" s="11" t="str">
        <f>"P(not "&amp;E3&amp;"|"&amp;B3&amp;")="</f>
        <v>P(not data|TT)=</v>
      </c>
      <c r="D8" s="10">
        <f>1-D7</f>
        <v>0.99</v>
      </c>
      <c r="E8" s="11" t="str">
        <f>"P(not "&amp;E3&amp;"|not "&amp;B3&amp;")="</f>
        <v>P(not data|not TT)=</v>
      </c>
      <c r="F8" s="12">
        <f>1-F7</f>
        <v>0.97599999999999998</v>
      </c>
    </row>
    <row r="9" spans="1:9" ht="15" hidden="1" thickBot="1" x14ac:dyDescent="0.4">
      <c r="A9" s="32"/>
      <c r="B9" s="33"/>
      <c r="C9" s="34"/>
      <c r="D9" s="35"/>
      <c r="E9" s="34"/>
      <c r="F9" s="36"/>
    </row>
    <row r="10" spans="1:9" ht="19" thickBot="1" x14ac:dyDescent="0.5">
      <c r="A10" s="175" t="s">
        <v>32</v>
      </c>
      <c r="B10" s="176"/>
      <c r="C10" s="176"/>
      <c r="D10" s="177"/>
      <c r="E10" s="177"/>
      <c r="F10" s="178"/>
      <c r="I10" s="13"/>
    </row>
    <row r="11" spans="1:9" x14ac:dyDescent="0.35">
      <c r="A11" s="93"/>
      <c r="B11" s="14"/>
      <c r="C11" s="6" t="str">
        <f>"P("&amp;E3&amp;")="</f>
        <v>P(data)=</v>
      </c>
      <c r="D11" s="15">
        <f>D7*D6+F7*F6</f>
        <v>1.7000000000000001E-2</v>
      </c>
      <c r="E11" s="16" t="str">
        <f>"P(not "&amp;E3&amp;")="</f>
        <v>P(not data)=</v>
      </c>
      <c r="F11" s="17">
        <f>1-D11</f>
        <v>0.98299999999999998</v>
      </c>
    </row>
    <row r="12" spans="1:9" ht="21" customHeight="1" x14ac:dyDescent="0.35">
      <c r="A12" s="94" t="str">
        <f>"P("&amp;B3&amp;" )="</f>
        <v>P(TT )=</v>
      </c>
      <c r="B12" s="8">
        <f>D12*D11+F12*F11</f>
        <v>0.5</v>
      </c>
      <c r="C12" s="72" t="str">
        <f>"P("&amp;B3&amp;"|"&amp;E3&amp;")="</f>
        <v>P(TT|data)=</v>
      </c>
      <c r="D12" s="76">
        <f>D6*D7/B7</f>
        <v>0.29411764705882354</v>
      </c>
      <c r="E12" s="77" t="str">
        <f>"P("&amp;B3&amp;"|not "&amp;E3&amp;")="</f>
        <v>P(TT|not data)=</v>
      </c>
      <c r="F12" s="78">
        <f>D6*D8/B8</f>
        <v>0.50356052899287895</v>
      </c>
    </row>
    <row r="13" spans="1:9" ht="22.5" customHeight="1" thickBot="1" x14ac:dyDescent="0.4">
      <c r="A13" s="95" t="str">
        <f>"P(not "&amp;B3&amp;")="</f>
        <v>P(not TT)=</v>
      </c>
      <c r="B13" s="9">
        <f>1-B12</f>
        <v>0.5</v>
      </c>
      <c r="C13" s="11" t="str">
        <f>"P(not "&amp;B3&amp;"|"&amp;E3&amp;")="</f>
        <v>P(not TT|data)=</v>
      </c>
      <c r="D13" s="18">
        <f>F6*F7/B7</f>
        <v>0.70588235294117641</v>
      </c>
      <c r="E13" s="19" t="str">
        <f>"P(not "&amp;B3&amp;"|not "&amp;E3&amp;")="</f>
        <v>P(not TT|not data)=</v>
      </c>
      <c r="F13" s="20">
        <f>F6*F8/B8</f>
        <v>0.49643947100712105</v>
      </c>
    </row>
    <row r="14" spans="1:9" ht="15" thickBot="1" x14ac:dyDescent="0.4">
      <c r="A14" s="37"/>
      <c r="B14" s="38"/>
      <c r="C14" s="39"/>
      <c r="D14" s="40"/>
      <c r="E14" s="39"/>
      <c r="F14" s="41"/>
    </row>
    <row r="15" spans="1:9" ht="19" thickBot="1" x14ac:dyDescent="0.5">
      <c r="A15" s="192" t="s">
        <v>33</v>
      </c>
      <c r="B15" s="193"/>
      <c r="C15" s="193"/>
      <c r="D15" s="194"/>
      <c r="E15" s="194"/>
      <c r="F15" s="195"/>
    </row>
    <row r="16" spans="1:9" ht="32.25" customHeight="1" x14ac:dyDescent="0.35">
      <c r="A16" s="196" t="s">
        <v>34</v>
      </c>
      <c r="B16" s="197"/>
      <c r="C16" s="159" t="str">
        <f>B3&amp;" is true"</f>
        <v>TT is true</v>
      </c>
      <c r="D16" s="161"/>
      <c r="E16" s="159" t="str">
        <f>B3&amp;" is false"</f>
        <v>TT is false</v>
      </c>
      <c r="F16" s="160"/>
    </row>
    <row r="17" spans="1:12" x14ac:dyDescent="0.35">
      <c r="A17" s="198" t="str">
        <f>"You bet "&amp;B3&amp;" is True"</f>
        <v>You bet TT is True</v>
      </c>
      <c r="B17" s="199"/>
      <c r="C17" s="200">
        <v>10000000</v>
      </c>
      <c r="D17" s="201"/>
      <c r="E17" s="200">
        <v>-10000000</v>
      </c>
      <c r="F17" s="202"/>
      <c r="H17" s="21"/>
    </row>
    <row r="18" spans="1:12" ht="15" thickBot="1" x14ac:dyDescent="0.4">
      <c r="A18" s="203" t="str">
        <f>"You bet "&amp;B3&amp;" is False"</f>
        <v>You bet TT is False</v>
      </c>
      <c r="B18" s="204"/>
      <c r="C18" s="157">
        <v>0</v>
      </c>
      <c r="D18" s="157"/>
      <c r="E18" s="157">
        <v>0</v>
      </c>
      <c r="F18" s="158"/>
      <c r="H18" s="21"/>
    </row>
    <row r="19" spans="1:12" ht="15" thickBot="1" x14ac:dyDescent="0.4">
      <c r="A19" s="42"/>
      <c r="B19" s="4"/>
      <c r="C19" s="4"/>
      <c r="D19" s="4"/>
      <c r="E19" s="4"/>
      <c r="F19" s="22"/>
    </row>
    <row r="20" spans="1:12" ht="26" customHeight="1" x14ac:dyDescent="0.45">
      <c r="A20" s="184" t="s">
        <v>40</v>
      </c>
      <c r="B20" s="185"/>
      <c r="C20" s="185"/>
      <c r="D20" s="186"/>
      <c r="E20" s="23"/>
      <c r="F20" s="23"/>
    </row>
    <row r="21" spans="1:12" x14ac:dyDescent="0.35">
      <c r="A21" s="43"/>
      <c r="B21" s="179" t="str">
        <f>"Value w/ Observation"</f>
        <v>Value w/ Observation</v>
      </c>
      <c r="C21" s="179" t="s">
        <v>42</v>
      </c>
      <c r="D21" s="182"/>
      <c r="E21" s="22"/>
      <c r="F21" s="4"/>
    </row>
    <row r="22" spans="1:12" x14ac:dyDescent="0.35">
      <c r="A22" s="44"/>
      <c r="B22" s="180"/>
      <c r="C22" s="180"/>
      <c r="D22" s="183"/>
      <c r="E22" s="4"/>
      <c r="F22" s="4"/>
    </row>
    <row r="23" spans="1:12" x14ac:dyDescent="0.35">
      <c r="A23" s="44"/>
      <c r="B23" s="181"/>
      <c r="C23" s="91" t="str">
        <f>E3</f>
        <v>data</v>
      </c>
      <c r="D23" s="92" t="str">
        <f>"NOT " &amp;E3</f>
        <v>NOT data</v>
      </c>
      <c r="E23" s="4"/>
      <c r="F23" s="4"/>
    </row>
    <row r="24" spans="1:12" x14ac:dyDescent="0.35">
      <c r="A24" s="44" t="str">
        <f>"Bet "&amp;B3&amp;" is True"</f>
        <v>Bet TT is True</v>
      </c>
      <c r="B24" s="87">
        <f>C17*B12+E17*B13</f>
        <v>0</v>
      </c>
      <c r="C24" s="84">
        <f>C17*D12+E17*D13</f>
        <v>-4117647.0588235287</v>
      </c>
      <c r="D24" s="85">
        <f>C17*F12+E17*F13</f>
        <v>71210.579857578501</v>
      </c>
      <c r="E24" s="22"/>
      <c r="F24" s="24"/>
      <c r="H24" s="21"/>
      <c r="I24" s="21"/>
      <c r="K24" s="21"/>
      <c r="L24" s="21"/>
    </row>
    <row r="25" spans="1:12" x14ac:dyDescent="0.35">
      <c r="A25" s="44" t="str">
        <f>"Bet "&amp;B3&amp;" is False"</f>
        <v>Bet TT is False</v>
      </c>
      <c r="B25" s="89">
        <f>C18*B12+E18*B13</f>
        <v>0</v>
      </c>
      <c r="C25" s="90">
        <f>C18*D12+E18*D13</f>
        <v>0</v>
      </c>
      <c r="D25" s="85">
        <f>C18*F12+E18*F13</f>
        <v>0</v>
      </c>
      <c r="E25" s="22"/>
      <c r="F25" s="24"/>
      <c r="H25" s="21"/>
      <c r="I25" s="21"/>
      <c r="K25" s="21"/>
      <c r="L25" s="21"/>
    </row>
    <row r="26" spans="1:12" ht="15" customHeight="1" x14ac:dyDescent="0.35">
      <c r="A26" s="44"/>
      <c r="B26" s="87">
        <f>MAX(B24,B25)</f>
        <v>0</v>
      </c>
      <c r="C26" s="84">
        <f>MAX(C24,C25)</f>
        <v>0</v>
      </c>
      <c r="D26" s="86">
        <f>MAX(D24,D25)</f>
        <v>71210.579857578501</v>
      </c>
      <c r="E26" s="22"/>
      <c r="F26" s="24"/>
      <c r="H26" s="21"/>
      <c r="I26" s="21"/>
      <c r="K26" s="21"/>
      <c r="L26" s="21"/>
    </row>
    <row r="27" spans="1:12" ht="13.5" customHeight="1" x14ac:dyDescent="0.35">
      <c r="A27" s="45"/>
      <c r="B27" s="88"/>
      <c r="C27" s="187"/>
      <c r="D27" s="188"/>
      <c r="E27" s="22"/>
      <c r="F27" s="25"/>
    </row>
    <row r="28" spans="1:12" ht="30" customHeight="1" x14ac:dyDescent="0.35">
      <c r="A28" s="46" t="s">
        <v>43</v>
      </c>
      <c r="B28" s="82">
        <f>B26</f>
        <v>0</v>
      </c>
      <c r="C28" s="189"/>
      <c r="D28" s="188"/>
      <c r="E28" s="4"/>
      <c r="F28" s="25"/>
    </row>
    <row r="29" spans="1:12" ht="29" x14ac:dyDescent="0.35">
      <c r="A29" s="46" t="s">
        <v>44</v>
      </c>
      <c r="B29" s="82">
        <f>C26*B7+D26*B8</f>
        <v>69999.999999999665</v>
      </c>
      <c r="C29" s="189"/>
      <c r="D29" s="188"/>
      <c r="E29" s="4"/>
      <c r="F29" s="4"/>
    </row>
    <row r="30" spans="1:12" ht="29.5" thickBot="1" x14ac:dyDescent="0.4">
      <c r="A30" s="47" t="s">
        <v>35</v>
      </c>
      <c r="B30" s="83">
        <f>B29-B28</f>
        <v>69999.999999999665</v>
      </c>
      <c r="C30" s="190"/>
      <c r="D30" s="191"/>
      <c r="E30" s="4"/>
      <c r="F30" s="4"/>
    </row>
  </sheetData>
  <mergeCells count="20">
    <mergeCell ref="B21:B23"/>
    <mergeCell ref="C21:D22"/>
    <mergeCell ref="A20:D20"/>
    <mergeCell ref="C27:D30"/>
    <mergeCell ref="A15:F15"/>
    <mergeCell ref="A16:B16"/>
    <mergeCell ref="A17:B17"/>
    <mergeCell ref="C17:D17"/>
    <mergeCell ref="E17:F17"/>
    <mergeCell ref="A18:B18"/>
    <mergeCell ref="C18:D18"/>
    <mergeCell ref="E18:F18"/>
    <mergeCell ref="E16:F16"/>
    <mergeCell ref="C16:D16"/>
    <mergeCell ref="A1:F1"/>
    <mergeCell ref="A2:F2"/>
    <mergeCell ref="B3:C3"/>
    <mergeCell ref="E3:F3"/>
    <mergeCell ref="A5:F5"/>
    <mergeCell ref="A10:F10"/>
  </mergeCell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O120"/>
  <sheetViews>
    <sheetView showGridLines="0" workbookViewId="0">
      <selection sqref="A1:D1"/>
    </sheetView>
  </sheetViews>
  <sheetFormatPr defaultColWidth="8.81640625" defaultRowHeight="12.5" x14ac:dyDescent="0.25"/>
  <cols>
    <col min="1" max="1" width="19.81640625" customWidth="1"/>
    <col min="2" max="2" width="27.6328125" customWidth="1"/>
    <col min="3" max="4" width="26.6328125" customWidth="1"/>
    <col min="5" max="6" width="20" customWidth="1"/>
    <col min="7" max="10" width="12.453125" bestFit="1" customWidth="1"/>
    <col min="12" max="12" width="12.453125" bestFit="1" customWidth="1"/>
    <col min="18" max="19" width="7" customWidth="1"/>
    <col min="20" max="30" width="4.81640625" customWidth="1"/>
    <col min="31" max="41" width="7" customWidth="1"/>
  </cols>
  <sheetData>
    <row r="1" spans="1:41" ht="29" customHeight="1" x14ac:dyDescent="0.25">
      <c r="A1" s="227" t="s">
        <v>39</v>
      </c>
      <c r="B1" s="228"/>
      <c r="C1" s="228"/>
      <c r="D1" s="229"/>
      <c r="R1" t="s">
        <v>1</v>
      </c>
      <c r="S1" t="s">
        <v>2</v>
      </c>
      <c r="T1" t="s">
        <v>3</v>
      </c>
      <c r="U1" t="s">
        <v>4</v>
      </c>
      <c r="V1" t="s">
        <v>5</v>
      </c>
      <c r="W1" t="s">
        <v>6</v>
      </c>
      <c r="X1" t="s">
        <v>7</v>
      </c>
      <c r="Y1" t="s">
        <v>9</v>
      </c>
      <c r="Z1" t="s">
        <v>0</v>
      </c>
      <c r="AA1" t="s">
        <v>8</v>
      </c>
      <c r="AB1" t="s">
        <v>10</v>
      </c>
      <c r="AC1" t="s">
        <v>11</v>
      </c>
      <c r="AD1" t="s">
        <v>12</v>
      </c>
      <c r="AF1" s="1">
        <v>0.1</v>
      </c>
      <c r="AG1" s="1">
        <v>0.2</v>
      </c>
      <c r="AH1" s="1">
        <v>0.3</v>
      </c>
      <c r="AI1" s="1">
        <v>0.4</v>
      </c>
      <c r="AJ1" s="1">
        <v>0.5</v>
      </c>
      <c r="AK1" s="1">
        <v>0.6</v>
      </c>
      <c r="AL1" s="1">
        <v>0.7</v>
      </c>
      <c r="AM1" s="1">
        <v>0.8</v>
      </c>
      <c r="AN1" s="1">
        <v>0.9</v>
      </c>
      <c r="AO1" s="1">
        <v>1</v>
      </c>
    </row>
    <row r="2" spans="1:41" ht="25" customHeight="1" x14ac:dyDescent="0.25">
      <c r="A2" s="237" t="s">
        <v>36</v>
      </c>
      <c r="B2" s="238"/>
      <c r="C2" s="238"/>
      <c r="D2" s="239"/>
      <c r="AF2" s="1"/>
      <c r="AG2" s="1"/>
      <c r="AH2" s="1"/>
      <c r="AI2" s="1"/>
      <c r="AJ2" s="1"/>
      <c r="AK2" s="1"/>
      <c r="AL2" s="1"/>
      <c r="AM2" s="1"/>
      <c r="AN2" s="1"/>
      <c r="AO2" s="1"/>
    </row>
    <row r="3" spans="1:41" ht="65" customHeight="1" thickBot="1" x14ac:dyDescent="0.3">
      <c r="A3" s="230" t="s">
        <v>17</v>
      </c>
      <c r="B3" s="231"/>
      <c r="C3" s="231"/>
      <c r="D3" s="232"/>
      <c r="AF3" s="1"/>
      <c r="AG3" s="1"/>
      <c r="AH3" s="1"/>
      <c r="AI3" s="1"/>
      <c r="AJ3" s="1"/>
      <c r="AK3" s="1"/>
      <c r="AL3" s="1"/>
      <c r="AM3" s="1"/>
      <c r="AN3" s="1"/>
      <c r="AO3" s="1"/>
    </row>
    <row r="4" spans="1:41" ht="15.5" x14ac:dyDescent="0.35">
      <c r="A4" s="233" t="s">
        <v>1</v>
      </c>
      <c r="B4" s="234"/>
      <c r="C4" s="79">
        <v>20</v>
      </c>
      <c r="D4" s="70"/>
      <c r="R4">
        <v>5</v>
      </c>
      <c r="S4">
        <v>0</v>
      </c>
      <c r="T4">
        <v>0.16334174999999998</v>
      </c>
      <c r="U4">
        <v>0</v>
      </c>
      <c r="V4">
        <v>1</v>
      </c>
      <c r="W4">
        <v>99</v>
      </c>
      <c r="X4">
        <v>0</v>
      </c>
      <c r="Y4">
        <v>0.303951367781155</v>
      </c>
      <c r="Z4">
        <v>0.5</v>
      </c>
      <c r="AA4">
        <v>0</v>
      </c>
      <c r="AB4">
        <v>0</v>
      </c>
      <c r="AC4">
        <v>0</v>
      </c>
      <c r="AD4">
        <v>0</v>
      </c>
      <c r="AF4" s="1">
        <v>0.47035266828318828</v>
      </c>
      <c r="AG4" s="1">
        <v>0.2694917036819981</v>
      </c>
      <c r="AH4" s="1">
        <v>0.14403408912153626</v>
      </c>
      <c r="AI4" s="1">
        <v>7.0405900233990626E-2</v>
      </c>
      <c r="AJ4" s="1">
        <v>3.056168472332732E-2</v>
      </c>
      <c r="AK4" s="1">
        <v>1.1242385577131642E-2</v>
      </c>
      <c r="AL4" s="1">
        <v>3.2332642784501653E-3</v>
      </c>
      <c r="AM4" s="1">
        <v>6.2182401763377637E-4</v>
      </c>
      <c r="AN4" s="1">
        <v>5.5732904178040776E-5</v>
      </c>
      <c r="AO4" s="1">
        <v>7.4717856601846933E-7</v>
      </c>
    </row>
    <row r="5" spans="1:41" ht="15.5" x14ac:dyDescent="0.35">
      <c r="A5" s="235" t="s">
        <v>2</v>
      </c>
      <c r="B5" s="236"/>
      <c r="C5" s="80">
        <v>14</v>
      </c>
      <c r="D5" s="48"/>
      <c r="R5">
        <v>5</v>
      </c>
      <c r="S5">
        <v>1</v>
      </c>
      <c r="T5">
        <v>0.16830808333333336</v>
      </c>
      <c r="U5">
        <v>0</v>
      </c>
      <c r="V5">
        <v>1</v>
      </c>
      <c r="W5">
        <v>99</v>
      </c>
      <c r="X5">
        <v>0</v>
      </c>
      <c r="Y5">
        <v>0.303951367781155</v>
      </c>
      <c r="Z5">
        <v>0.5</v>
      </c>
      <c r="AA5">
        <v>0.2</v>
      </c>
      <c r="AB5">
        <v>0.1788854381999832</v>
      </c>
      <c r="AC5">
        <v>0.49426654583897239</v>
      </c>
      <c r="AD5">
        <v>-9.4266545838972371E-2</v>
      </c>
      <c r="AF5" s="1">
        <v>0.12397862154570709</v>
      </c>
      <c r="AG5" s="1">
        <v>0.23278857190114671</v>
      </c>
      <c r="AH5" s="1">
        <v>0.23371705350762106</v>
      </c>
      <c r="AI5" s="1">
        <v>0.18390134982893691</v>
      </c>
      <c r="AJ5" s="1">
        <v>0.12085383839679176</v>
      </c>
      <c r="AK5" s="1">
        <v>6.6062890981802069E-2</v>
      </c>
      <c r="AL5" s="1">
        <v>2.8593773764534536E-2</v>
      </c>
      <c r="AM5" s="1">
        <v>8.6895475065332795E-3</v>
      </c>
      <c r="AN5" s="1">
        <v>1.3719677213507309E-3</v>
      </c>
      <c r="AO5" s="1">
        <v>4.2384845575615948E-5</v>
      </c>
    </row>
    <row r="6" spans="1:41" ht="15.5" x14ac:dyDescent="0.35">
      <c r="A6" s="50"/>
      <c r="B6" s="51"/>
      <c r="C6" s="55"/>
      <c r="D6" s="48"/>
      <c r="R6">
        <v>5</v>
      </c>
      <c r="S6">
        <v>2</v>
      </c>
      <c r="T6">
        <v>0.16835016666666675</v>
      </c>
      <c r="U6">
        <v>0</v>
      </c>
      <c r="V6">
        <v>1</v>
      </c>
      <c r="W6">
        <v>99</v>
      </c>
      <c r="X6">
        <v>0</v>
      </c>
      <c r="Y6">
        <v>0.303951367781155</v>
      </c>
      <c r="Z6">
        <v>0.5</v>
      </c>
      <c r="AA6">
        <v>0.4</v>
      </c>
      <c r="AB6">
        <v>0.21908902300206645</v>
      </c>
      <c r="AC6">
        <v>0.76040144283839939</v>
      </c>
      <c r="AD6">
        <v>3.9598557161600711E-2</v>
      </c>
      <c r="AF6" s="1">
        <v>1.809774468097744E-2</v>
      </c>
      <c r="AG6" s="1">
        <v>8.6990246369902449E-2</v>
      </c>
      <c r="AH6" s="1">
        <v>0.15989974809899743</v>
      </c>
      <c r="AI6" s="1">
        <v>0.20106024951060236</v>
      </c>
      <c r="AJ6" s="1">
        <v>0.19954575049545753</v>
      </c>
      <c r="AK6" s="1">
        <v>0.16207025112070228</v>
      </c>
      <c r="AL6" s="1">
        <v>0.10578775155787745</v>
      </c>
      <c r="AM6" s="1">
        <v>5.1092252010922379E-2</v>
      </c>
      <c r="AN6" s="1">
        <v>1.4417752644177551E-2</v>
      </c>
      <c r="AO6" s="1">
        <v>1.0382535103825585E-3</v>
      </c>
    </row>
    <row r="7" spans="1:41" ht="15.5" x14ac:dyDescent="0.35">
      <c r="A7" s="235" t="s">
        <v>4</v>
      </c>
      <c r="B7" s="236"/>
      <c r="C7" s="56">
        <v>0.75</v>
      </c>
      <c r="D7" s="48"/>
      <c r="R7">
        <v>10</v>
      </c>
      <c r="S7">
        <v>0</v>
      </c>
      <c r="T7">
        <v>8.6861024488307237E-2</v>
      </c>
      <c r="U7">
        <v>0</v>
      </c>
      <c r="V7">
        <v>1</v>
      </c>
      <c r="W7">
        <v>99</v>
      </c>
      <c r="X7">
        <v>0</v>
      </c>
      <c r="Y7">
        <v>0.303951367781155</v>
      </c>
      <c r="Z7">
        <v>0.5</v>
      </c>
      <c r="AA7">
        <v>0</v>
      </c>
      <c r="AB7">
        <v>0</v>
      </c>
      <c r="AC7">
        <v>0</v>
      </c>
      <c r="AD7">
        <v>0</v>
      </c>
      <c r="AF7" s="1">
        <v>0.68814546838817292</v>
      </c>
      <c r="AG7" s="1">
        <v>0.22715702296301066</v>
      </c>
      <c r="AH7" s="1">
        <v>6.5397037395924396E-2</v>
      </c>
      <c r="AI7" s="1">
        <v>1.5806884658778664E-2</v>
      </c>
      <c r="AJ7" s="1">
        <v>3.0322775970657023E-3</v>
      </c>
      <c r="AK7" s="1">
        <v>4.2281089666240668E-4</v>
      </c>
      <c r="AL7" s="1">
        <v>3.6949634815819365E-5</v>
      </c>
      <c r="AM7" s="1">
        <v>1.5322739418399678E-6</v>
      </c>
      <c r="AN7" s="1">
        <v>1.6185912943278424E-8</v>
      </c>
      <c r="AO7" s="1">
        <v>5.7146509746530683E-12</v>
      </c>
    </row>
    <row r="8" spans="1:41" ht="15.5" x14ac:dyDescent="0.35">
      <c r="A8" s="235" t="s">
        <v>14</v>
      </c>
      <c r="B8" s="236"/>
      <c r="C8" s="56">
        <f>(C7+C9)/2</f>
        <v>0.82499999999999996</v>
      </c>
      <c r="D8" s="48"/>
      <c r="R8">
        <v>10</v>
      </c>
      <c r="S8">
        <v>1</v>
      </c>
      <c r="T8">
        <v>9.1743219768442338E-2</v>
      </c>
      <c r="U8">
        <v>0</v>
      </c>
      <c r="V8">
        <v>1</v>
      </c>
      <c r="W8">
        <v>99</v>
      </c>
      <c r="X8">
        <v>0</v>
      </c>
      <c r="Y8">
        <v>0.303951367781155</v>
      </c>
      <c r="Z8">
        <v>0.5</v>
      </c>
      <c r="AA8">
        <v>0.1</v>
      </c>
      <c r="AB8">
        <v>9.4868329805051388E-2</v>
      </c>
      <c r="AC8">
        <v>0.25605840252930956</v>
      </c>
      <c r="AD8">
        <v>-5.605840252930952E-2</v>
      </c>
      <c r="AF8" s="1">
        <v>0.32333107322082988</v>
      </c>
      <c r="AG8" s="1">
        <v>0.36887446632333865</v>
      </c>
      <c r="AH8" s="1">
        <v>0.20125939600607956</v>
      </c>
      <c r="AI8" s="1">
        <v>7.8447147273393303E-2</v>
      </c>
      <c r="AJ8" s="1">
        <v>2.2746437478196491E-2</v>
      </c>
      <c r="AK8" s="1">
        <v>4.6903850142593351E-3</v>
      </c>
      <c r="AL8" s="1">
        <v>6.1103619742286508E-4</v>
      </c>
      <c r="AM8" s="1">
        <v>3.9345121278011597E-5</v>
      </c>
      <c r="AN8" s="1">
        <v>7.1278699464993878E-7</v>
      </c>
      <c r="AO8" s="1">
        <v>5.782074818938554E-10</v>
      </c>
    </row>
    <row r="9" spans="1:41" ht="15.5" x14ac:dyDescent="0.35">
      <c r="A9" s="235" t="s">
        <v>5</v>
      </c>
      <c r="B9" s="236"/>
      <c r="C9" s="56">
        <v>0.9</v>
      </c>
      <c r="D9" s="48"/>
      <c r="R9">
        <v>10</v>
      </c>
      <c r="S9">
        <v>2</v>
      </c>
      <c r="T9">
        <v>9.1827334261706917E-2</v>
      </c>
      <c r="U9">
        <v>0</v>
      </c>
      <c r="V9">
        <v>1</v>
      </c>
      <c r="W9">
        <v>99</v>
      </c>
      <c r="X9">
        <v>0</v>
      </c>
      <c r="Y9">
        <v>0.303951367781155</v>
      </c>
      <c r="Z9">
        <v>0.5</v>
      </c>
      <c r="AA9">
        <v>0.2</v>
      </c>
      <c r="AB9">
        <v>0.12649110640673519</v>
      </c>
      <c r="AC9">
        <v>0.40807787003907942</v>
      </c>
      <c r="AD9">
        <v>-8.0778700390793934E-3</v>
      </c>
      <c r="AF9" s="1">
        <v>0.10041296367169167</v>
      </c>
      <c r="AG9" s="1">
        <v>0.29879471153027631</v>
      </c>
      <c r="AH9" s="1">
        <v>0.30079093294766157</v>
      </c>
      <c r="AI9" s="1">
        <v>0.1876434373343453</v>
      </c>
      <c r="AJ9" s="1">
        <v>8.2011755678711218E-2</v>
      </c>
      <c r="AK9" s="1">
        <v>2.4989451649939487E-2</v>
      </c>
      <c r="AL9" s="1">
        <v>4.8554636619873026E-3</v>
      </c>
      <c r="AM9" s="1">
        <v>4.8614147918535355E-4</v>
      </c>
      <c r="AN9" s="1">
        <v>1.5113961542079224E-5</v>
      </c>
      <c r="AO9" s="1">
        <v>2.8084659486893315E-8</v>
      </c>
    </row>
    <row r="10" spans="1:41" ht="15.5" x14ac:dyDescent="0.35">
      <c r="A10" s="235" t="s">
        <v>9</v>
      </c>
      <c r="B10" s="236"/>
      <c r="C10" s="57">
        <f>(C9-C7)/3.29</f>
        <v>4.5592705167173259E-2</v>
      </c>
      <c r="D10" s="48"/>
      <c r="R10">
        <v>10</v>
      </c>
      <c r="S10">
        <v>4</v>
      </c>
      <c r="T10">
        <v>9.1827364559685751E-2</v>
      </c>
      <c r="U10">
        <v>0</v>
      </c>
      <c r="V10">
        <v>1</v>
      </c>
      <c r="W10">
        <v>99</v>
      </c>
      <c r="X10">
        <v>0</v>
      </c>
      <c r="Y10">
        <v>0.303951367781155</v>
      </c>
      <c r="Z10">
        <v>0.5</v>
      </c>
      <c r="AA10">
        <v>0.4</v>
      </c>
      <c r="AB10">
        <v>0.15491933384829668</v>
      </c>
      <c r="AC10">
        <v>0.65484230418044809</v>
      </c>
      <c r="AD10">
        <v>0.14515769581955201</v>
      </c>
      <c r="AF10" s="1">
        <v>3.3988714060436513E-3</v>
      </c>
      <c r="AG10" s="1">
        <v>5.1956065382748565E-2</v>
      </c>
      <c r="AH10" s="1">
        <v>0.16604370060450699</v>
      </c>
      <c r="AI10" s="1">
        <v>0.25962241085216131</v>
      </c>
      <c r="AJ10" s="1">
        <v>0.25576897879682453</v>
      </c>
      <c r="AK10" s="1">
        <v>0.169903453322505</v>
      </c>
      <c r="AL10" s="1">
        <v>7.3660865212892168E-2</v>
      </c>
      <c r="AM10" s="1">
        <v>1.7970456397986223E-2</v>
      </c>
      <c r="AN10" s="1">
        <v>1.6591763558234662E-3</v>
      </c>
      <c r="AO10" s="1">
        <v>1.6021668506893683E-5</v>
      </c>
    </row>
    <row r="11" spans="1:41" ht="18" customHeight="1" x14ac:dyDescent="0.35">
      <c r="A11" s="50"/>
      <c r="B11" s="51"/>
      <c r="C11" s="55"/>
      <c r="D11" s="48"/>
      <c r="R11">
        <v>10</v>
      </c>
      <c r="S11">
        <v>5</v>
      </c>
      <c r="T11">
        <v>9.1827364552619237E-2</v>
      </c>
      <c r="U11">
        <v>0</v>
      </c>
      <c r="V11">
        <v>1</v>
      </c>
      <c r="W11">
        <v>99</v>
      </c>
      <c r="X11">
        <v>0</v>
      </c>
      <c r="Y11">
        <v>0.303951367781155</v>
      </c>
      <c r="Z11">
        <v>0.5</v>
      </c>
      <c r="AA11">
        <v>0.5</v>
      </c>
      <c r="AB11">
        <v>0.15811388300841897</v>
      </c>
      <c r="AC11">
        <v>0.76009733754884923</v>
      </c>
      <c r="AD11">
        <v>0.23990266245115077</v>
      </c>
      <c r="AF11" s="1">
        <v>3.8360345697300988E-4</v>
      </c>
      <c r="AG11" s="1">
        <v>1.2769343335384284E-2</v>
      </c>
      <c r="AH11" s="1">
        <v>7.0822268964061977E-2</v>
      </c>
      <c r="AI11" s="1">
        <v>0.17363950059056554</v>
      </c>
      <c r="AJ11" s="1">
        <v>0.25592043990331254</v>
      </c>
      <c r="AK11" s="1">
        <v>0.25092252113120261</v>
      </c>
      <c r="AL11" s="1">
        <v>0.16288823483432935</v>
      </c>
      <c r="AM11" s="1">
        <v>6.2407793663877165E-2</v>
      </c>
      <c r="AN11" s="1">
        <v>1.0026374491323931E-2</v>
      </c>
      <c r="AO11" s="1">
        <v>2.1991962896950046E-4</v>
      </c>
    </row>
    <row r="12" spans="1:41" ht="22" customHeight="1" x14ac:dyDescent="0.35">
      <c r="A12" s="240" t="s">
        <v>37</v>
      </c>
      <c r="B12" s="241"/>
      <c r="C12" s="58">
        <f>SUMPRODUCT(B20:B120,C20:C120)</f>
        <v>8.5580340940725558E-2</v>
      </c>
      <c r="D12" s="48"/>
      <c r="R12">
        <v>15</v>
      </c>
      <c r="S12">
        <v>0</v>
      </c>
      <c r="T12">
        <v>5.8207032419441689E-2</v>
      </c>
      <c r="U12">
        <v>0</v>
      </c>
      <c r="V12">
        <v>1</v>
      </c>
      <c r="W12">
        <v>99</v>
      </c>
      <c r="X12">
        <v>0</v>
      </c>
      <c r="Y12">
        <v>0.303951367781155</v>
      </c>
      <c r="Z12">
        <v>0.5</v>
      </c>
      <c r="AA12">
        <v>0</v>
      </c>
      <c r="AB12">
        <v>0</v>
      </c>
      <c r="AC12">
        <v>0</v>
      </c>
      <c r="AD12">
        <v>0</v>
      </c>
      <c r="AF12" s="1">
        <v>0.81639023400486677</v>
      </c>
      <c r="AG12" s="1">
        <v>0.15603852533772855</v>
      </c>
      <c r="AH12" s="1">
        <v>2.4364032250623668E-2</v>
      </c>
      <c r="AI12" s="1">
        <v>2.9403295372716354E-3</v>
      </c>
      <c r="AJ12" s="1">
        <v>2.5284490670018922E-4</v>
      </c>
      <c r="AK12" s="1">
        <v>1.3655485407881862E-5</v>
      </c>
      <c r="AL12" s="1">
        <v>3.7495017812805287E-7</v>
      </c>
      <c r="AM12" s="1">
        <v>3.5226056516179938E-9</v>
      </c>
      <c r="AN12" s="1">
        <v>4.6174175594160261E-12</v>
      </c>
      <c r="AO12" s="1">
        <v>0</v>
      </c>
    </row>
    <row r="13" spans="1:41" ht="15.5" x14ac:dyDescent="0.35">
      <c r="A13" s="50"/>
      <c r="B13" s="51"/>
      <c r="C13" s="55"/>
      <c r="D13" s="48"/>
      <c r="R13">
        <v>15</v>
      </c>
      <c r="S13">
        <v>1</v>
      </c>
      <c r="T13">
        <v>6.3005165343874153E-2</v>
      </c>
      <c r="U13">
        <v>0</v>
      </c>
      <c r="V13">
        <v>1</v>
      </c>
      <c r="W13">
        <v>99</v>
      </c>
      <c r="X13">
        <v>0</v>
      </c>
      <c r="Y13">
        <v>0.303951367781155</v>
      </c>
      <c r="Z13">
        <v>0.5</v>
      </c>
      <c r="AA13">
        <v>6.6666666666666666E-2</v>
      </c>
      <c r="AB13">
        <v>6.4406118871953064E-2</v>
      </c>
      <c r="AC13">
        <v>0.17261473221102946</v>
      </c>
      <c r="AD13">
        <v>-3.9281398877696119E-2</v>
      </c>
      <c r="AF13" s="1">
        <v>0.51149372488290512</v>
      </c>
      <c r="AG13" s="1">
        <v>0.35784310746113412</v>
      </c>
      <c r="AH13" s="1">
        <v>0.10687785073652745</v>
      </c>
      <c r="AI13" s="1">
        <v>2.0851253131654368E-2</v>
      </c>
      <c r="AJ13" s="1">
        <v>2.7092506681875017E-3</v>
      </c>
      <c r="AK13" s="1">
        <v>2.15883371673109E-4</v>
      </c>
      <c r="AL13" s="1">
        <v>8.8016352612907411E-6</v>
      </c>
      <c r="AM13" s="1">
        <v>1.2782547453848991E-7</v>
      </c>
      <c r="AN13" s="1">
        <v>2.8717661582078335E-10</v>
      </c>
      <c r="AO13" s="1">
        <v>6.106226635438361E-15</v>
      </c>
    </row>
    <row r="14" spans="1:41" ht="15.5" x14ac:dyDescent="0.35">
      <c r="A14" s="240" t="s">
        <v>15</v>
      </c>
      <c r="B14" s="241"/>
      <c r="C14" s="56">
        <f>VLOOKUP(0.05,E20:F120,2)</f>
        <v>0.72</v>
      </c>
      <c r="D14" s="48"/>
      <c r="R14">
        <v>15</v>
      </c>
      <c r="S14">
        <v>2</v>
      </c>
      <c r="T14">
        <v>6.3131198352636766E-2</v>
      </c>
      <c r="U14">
        <v>0</v>
      </c>
      <c r="V14">
        <v>1</v>
      </c>
      <c r="W14">
        <v>99</v>
      </c>
      <c r="X14">
        <v>0</v>
      </c>
      <c r="Y14">
        <v>0.303951367781155</v>
      </c>
      <c r="Z14">
        <v>0.5</v>
      </c>
      <c r="AA14">
        <v>0.13333333333333333</v>
      </c>
      <c r="AB14">
        <v>8.7770745147251111E-2</v>
      </c>
      <c r="AC14">
        <v>0.27771620910056138</v>
      </c>
      <c r="AD14">
        <v>-1.1049542433894749E-2</v>
      </c>
      <c r="AF14" s="1">
        <v>0.23229860612200243</v>
      </c>
      <c r="AG14" s="1">
        <v>0.43413636917406589</v>
      </c>
      <c r="AH14" s="1">
        <v>0.24138465005662146</v>
      </c>
      <c r="AI14" s="1">
        <v>7.554973837289003E-2</v>
      </c>
      <c r="AJ14" s="1">
        <v>1.4787131950143251E-2</v>
      </c>
      <c r="AK14" s="1">
        <v>1.7361108056133112E-3</v>
      </c>
      <c r="AL14" s="1">
        <v>1.0502816005297788E-4</v>
      </c>
      <c r="AM14" s="1">
        <v>2.3562972283341921E-6</v>
      </c>
      <c r="AN14" s="1">
        <v>9.0609338920799587E-9</v>
      </c>
      <c r="AO14" s="1">
        <v>4.4797499043625066E-13</v>
      </c>
    </row>
    <row r="15" spans="1:41" ht="16" thickBot="1" x14ac:dyDescent="0.4">
      <c r="A15" s="242" t="s">
        <v>16</v>
      </c>
      <c r="B15" s="243"/>
      <c r="C15" s="59">
        <f>VLOOKUP(0.95,E20:F120,2)</f>
        <v>0.85</v>
      </c>
      <c r="D15" s="49"/>
      <c r="R15">
        <v>15</v>
      </c>
      <c r="S15">
        <v>3</v>
      </c>
      <c r="T15">
        <v>6.3131351310700898E-2</v>
      </c>
      <c r="U15">
        <v>0</v>
      </c>
      <c r="V15">
        <v>1</v>
      </c>
      <c r="W15">
        <v>99</v>
      </c>
      <c r="X15">
        <v>0</v>
      </c>
      <c r="Y15">
        <v>0.303951367781155</v>
      </c>
      <c r="Z15">
        <v>0.5</v>
      </c>
      <c r="AA15">
        <v>0.2</v>
      </c>
      <c r="AB15">
        <v>0.10327955589886445</v>
      </c>
      <c r="AC15">
        <v>0.36989486945363204</v>
      </c>
      <c r="AD15">
        <v>3.0105130546367986E-2</v>
      </c>
      <c r="AF15" s="1">
        <v>7.8972880685964378E-2</v>
      </c>
      <c r="AG15" s="1">
        <v>0.34290421591407599</v>
      </c>
      <c r="AH15" s="1">
        <v>0.34570841524049212</v>
      </c>
      <c r="AI15" s="1">
        <v>0.17223316868376581</v>
      </c>
      <c r="AJ15" s="1">
        <v>5.062347237296827E-2</v>
      </c>
      <c r="AK15" s="1">
        <v>8.7458137683462667E-3</v>
      </c>
      <c r="AL15" s="1">
        <v>7.8467297416795478E-4</v>
      </c>
      <c r="AM15" s="1">
        <v>2.7181677590970565E-5</v>
      </c>
      <c r="AN15" s="1">
        <v>1.786622787491865E-7</v>
      </c>
      <c r="AO15" s="1">
        <v>2.0348056573027407E-11</v>
      </c>
    </row>
    <row r="16" spans="1:41" x14ac:dyDescent="0.25">
      <c r="A16" s="2"/>
      <c r="B16" s="1"/>
      <c r="AF16" s="1"/>
      <c r="AG16" s="1"/>
      <c r="AH16" s="1"/>
      <c r="AI16" s="1"/>
      <c r="AJ16" s="1"/>
      <c r="AK16" s="1"/>
      <c r="AL16" s="1"/>
      <c r="AM16" s="1"/>
      <c r="AN16" s="1"/>
      <c r="AO16" s="1"/>
    </row>
    <row r="17" spans="1:41" ht="13" thickBot="1" x14ac:dyDescent="0.3">
      <c r="R17">
        <v>15</v>
      </c>
      <c r="S17">
        <v>4</v>
      </c>
      <c r="T17">
        <v>6.3131313191403582E-2</v>
      </c>
      <c r="U17">
        <v>0</v>
      </c>
      <c r="V17">
        <v>1</v>
      </c>
      <c r="W17">
        <v>99</v>
      </c>
      <c r="X17">
        <v>0</v>
      </c>
      <c r="Y17">
        <v>0.303951367781155</v>
      </c>
      <c r="Z17">
        <v>0.5</v>
      </c>
      <c r="AA17">
        <v>0.26666666666666666</v>
      </c>
      <c r="AB17">
        <v>0.11417984514369003</v>
      </c>
      <c r="AC17">
        <v>0.45449251192803675</v>
      </c>
      <c r="AD17">
        <v>7.8840821405296552E-2</v>
      </c>
      <c r="AF17" s="1">
        <v>2.0589507881576704E-2</v>
      </c>
      <c r="AG17" s="1">
        <v>0.19632976316285825</v>
      </c>
      <c r="AH17" s="1">
        <v>0.35059702201925891</v>
      </c>
      <c r="AI17" s="1">
        <v>0.27591750151154881</v>
      </c>
      <c r="AJ17" s="1">
        <v>0.12141459724696291</v>
      </c>
      <c r="AK17" s="1">
        <v>3.0828870036421097E-2</v>
      </c>
      <c r="AL17" s="1">
        <v>4.1009592059851885E-3</v>
      </c>
      <c r="AM17" s="1">
        <v>2.1931750906445391E-4</v>
      </c>
      <c r="AN17" s="1">
        <v>2.4607824978817305E-6</v>
      </c>
      <c r="AO17" s="1">
        <v>6.4382577047439327E-10</v>
      </c>
    </row>
    <row r="18" spans="1:41" ht="62.25" customHeight="1" thickBot="1" x14ac:dyDescent="0.3">
      <c r="A18" s="52" t="s">
        <v>13</v>
      </c>
      <c r="B18" s="53" t="s">
        <v>20</v>
      </c>
      <c r="C18" s="53" t="s">
        <v>21</v>
      </c>
      <c r="D18" s="53" t="s">
        <v>22</v>
      </c>
      <c r="E18" s="53" t="s">
        <v>18</v>
      </c>
      <c r="F18" s="54" t="s">
        <v>19</v>
      </c>
      <c r="R18">
        <v>20</v>
      </c>
      <c r="S18">
        <v>7</v>
      </c>
      <c r="T18">
        <v>4.8100048100080298E-2</v>
      </c>
      <c r="U18">
        <v>0</v>
      </c>
      <c r="V18">
        <v>1</v>
      </c>
      <c r="W18">
        <v>99</v>
      </c>
      <c r="X18">
        <v>0</v>
      </c>
      <c r="Y18">
        <v>0.303951367781155</v>
      </c>
      <c r="Z18">
        <v>0.5</v>
      </c>
      <c r="AA18">
        <v>0.35</v>
      </c>
      <c r="AB18">
        <v>0.1066536450385077</v>
      </c>
      <c r="AC18">
        <v>0.5254452460883452</v>
      </c>
      <c r="AD18">
        <v>0.17455475391165481</v>
      </c>
      <c r="AF18" s="1">
        <v>8.3869732653753378E-4</v>
      </c>
      <c r="AG18" s="1">
        <v>4.8120704766790576E-2</v>
      </c>
      <c r="AH18" s="1">
        <v>0.24543183452475881</v>
      </c>
      <c r="AI18" s="1">
        <v>0.37336536454586838</v>
      </c>
      <c r="AJ18" s="1">
        <v>0.24522708731028864</v>
      </c>
      <c r="AK18" s="1">
        <v>7.6201254473998614E-2</v>
      </c>
      <c r="AL18" s="1">
        <v>1.0349601886521675E-2</v>
      </c>
      <c r="AM18" s="1">
        <v>4.6221435015925127E-4</v>
      </c>
      <c r="AN18" s="1">
        <v>3.2405403010971057E-6</v>
      </c>
      <c r="AO18" s="1">
        <v>2.7477486952420804E-10</v>
      </c>
    </row>
    <row r="19" spans="1:41" x14ac:dyDescent="0.25">
      <c r="R19">
        <v>20</v>
      </c>
      <c r="S19">
        <v>9</v>
      </c>
      <c r="T19">
        <v>4.8100048100048108E-2</v>
      </c>
      <c r="U19">
        <v>0</v>
      </c>
      <c r="V19">
        <v>1</v>
      </c>
      <c r="W19">
        <v>99</v>
      </c>
      <c r="X19">
        <v>0</v>
      </c>
      <c r="Y19">
        <v>0.303951367781155</v>
      </c>
      <c r="Z19">
        <v>0.5</v>
      </c>
      <c r="AA19">
        <v>0.45</v>
      </c>
      <c r="AB19">
        <v>0.11124297730643495</v>
      </c>
      <c r="AC19">
        <v>0.63299469766908545</v>
      </c>
      <c r="AD19">
        <v>0.26700530233091452</v>
      </c>
      <c r="AF19" s="1">
        <v>1.8669154141502575E-5</v>
      </c>
      <c r="AG19" s="1">
        <v>4.8695565355314626E-3</v>
      </c>
      <c r="AH19" s="1">
        <v>6.9711802597358305E-2</v>
      </c>
      <c r="AI19" s="1">
        <v>0.25084721461508175</v>
      </c>
      <c r="AJ19" s="1">
        <v>0.35944749590728176</v>
      </c>
      <c r="AK19" s="1">
        <v>0.23748007655199233</v>
      </c>
      <c r="AL19" s="1">
        <v>7.0095712455998327E-2</v>
      </c>
      <c r="AM19" s="1">
        <v>7.3803551037504578E-3</v>
      </c>
      <c r="AN19" s="1">
        <v>1.4905092541117604E-4</v>
      </c>
      <c r="AO19" s="1">
        <v>6.6153453381900817E-8</v>
      </c>
    </row>
    <row r="20" spans="1:41" x14ac:dyDescent="0.25">
      <c r="A20">
        <v>0</v>
      </c>
      <c r="B20">
        <f t="shared" ref="B20:B51" si="0">NORMDIST($A20+0.01,C$8,C$10,1)-NORMDIST($A20,C$8,C$10,1)</f>
        <v>8.9495708641765532E-72</v>
      </c>
      <c r="C20">
        <f t="shared" ref="C20:C51" si="1">BINOMDIST(C$5,C$4,$A20,0)</f>
        <v>0</v>
      </c>
      <c r="D20">
        <f t="shared" ref="D20:D51" si="2">B20*C20/C$12</f>
        <v>0</v>
      </c>
      <c r="E20" s="1">
        <f t="shared" ref="E20:E51" si="3">E19+D20</f>
        <v>0</v>
      </c>
      <c r="F20">
        <v>0</v>
      </c>
      <c r="Q20">
        <v>20</v>
      </c>
      <c r="R20">
        <v>10</v>
      </c>
      <c r="S20">
        <v>4.8100048100048094E-2</v>
      </c>
      <c r="T20">
        <v>0</v>
      </c>
      <c r="U20">
        <v>1</v>
      </c>
      <c r="V20">
        <v>99</v>
      </c>
      <c r="W20">
        <v>0</v>
      </c>
      <c r="X20">
        <v>0.303951367781155</v>
      </c>
      <c r="Y20">
        <v>0.5</v>
      </c>
      <c r="Z20">
        <v>0.5</v>
      </c>
      <c r="AA20">
        <v>0.11180339887498948</v>
      </c>
      <c r="AB20">
        <v>0.68391659114935766</v>
      </c>
      <c r="AC20">
        <v>0.31608340885064229</v>
      </c>
      <c r="AE20" s="1">
        <v>2.1288433686384668E-6</v>
      </c>
      <c r="AF20" s="1">
        <v>1.1941821822885196E-3</v>
      </c>
      <c r="AG20" s="1">
        <v>2.8532146059482E-2</v>
      </c>
      <c r="AH20" s="1">
        <v>0.15712015336874052</v>
      </c>
      <c r="AI20" s="1">
        <v>0.33165208000632573</v>
      </c>
      <c r="AJ20" s="1">
        <v>0.31925042469855747</v>
      </c>
      <c r="AK20" s="1">
        <v>0.13899201474511635</v>
      </c>
      <c r="AL20" s="1">
        <v>2.2487155948096915E-2</v>
      </c>
      <c r="AM20" s="1">
        <v>7.6893813376710529E-4</v>
      </c>
      <c r="AN20" s="1">
        <v>7.760142571866524E-7</v>
      </c>
    </row>
    <row r="21" spans="1:41" x14ac:dyDescent="0.25">
      <c r="A21">
        <v>0.01</v>
      </c>
      <c r="B21">
        <f t="shared" si="0"/>
        <v>4.4567598031800276E-70</v>
      </c>
      <c r="C21">
        <f t="shared" si="1"/>
        <v>3.6491770590782325E-24</v>
      </c>
      <c r="D21">
        <f t="shared" si="2"/>
        <v>1.9003786912757177E-92</v>
      </c>
      <c r="E21" s="1">
        <f t="shared" si="3"/>
        <v>1.9003786912757177E-92</v>
      </c>
      <c r="F21">
        <v>0.01</v>
      </c>
      <c r="Q21">
        <v>25</v>
      </c>
      <c r="R21">
        <v>0</v>
      </c>
      <c r="S21">
        <v>3.4009778120038671E-2</v>
      </c>
      <c r="T21">
        <v>0</v>
      </c>
      <c r="U21">
        <v>1</v>
      </c>
      <c r="V21">
        <v>99</v>
      </c>
      <c r="W21">
        <v>0</v>
      </c>
      <c r="X21">
        <v>0.303951367781155</v>
      </c>
      <c r="Y21">
        <v>0.5</v>
      </c>
      <c r="Z21">
        <v>0</v>
      </c>
      <c r="AA21">
        <v>0</v>
      </c>
      <c r="AB21">
        <v>0</v>
      </c>
      <c r="AC21">
        <v>0</v>
      </c>
      <c r="AE21" s="1">
        <v>0.93636168682777887</v>
      </c>
      <c r="AF21" s="1">
        <v>6.071770879234939E-2</v>
      </c>
      <c r="AG21" s="1">
        <v>2.8321012219270081E-3</v>
      </c>
      <c r="AH21" s="1">
        <v>8.6947519158164788E-5</v>
      </c>
      <c r="AI21" s="1">
        <v>1.5426751327485277E-6</v>
      </c>
      <c r="AJ21" s="1">
        <v>1.2927197201584306E-8</v>
      </c>
      <c r="AK21" s="1">
        <v>3.64394070473395E-11</v>
      </c>
      <c r="AL21" s="1">
        <v>1.787459069646502E-14</v>
      </c>
      <c r="AM21" s="1">
        <v>0</v>
      </c>
      <c r="AN21" s="1">
        <v>0</v>
      </c>
    </row>
    <row r="22" spans="1:41" x14ac:dyDescent="0.25">
      <c r="A22">
        <v>0.02</v>
      </c>
      <c r="B22">
        <f t="shared" si="0"/>
        <v>2.1153806128310678E-68</v>
      </c>
      <c r="C22">
        <f t="shared" si="1"/>
        <v>5.6254874717861789E-20</v>
      </c>
      <c r="D22">
        <f t="shared" si="2"/>
        <v>1.3905117699615991E-86</v>
      </c>
      <c r="E22" s="1">
        <f t="shared" si="3"/>
        <v>1.3905136703402904E-86</v>
      </c>
      <c r="F22">
        <v>0.02</v>
      </c>
      <c r="Q22">
        <v>25</v>
      </c>
      <c r="R22">
        <v>1</v>
      </c>
      <c r="S22">
        <v>3.8640180884281894E-2</v>
      </c>
      <c r="T22">
        <v>0</v>
      </c>
      <c r="U22">
        <v>1</v>
      </c>
      <c r="V22">
        <v>99</v>
      </c>
      <c r="W22">
        <v>0</v>
      </c>
      <c r="X22">
        <v>0.303951367781155</v>
      </c>
      <c r="Y22">
        <v>0.5</v>
      </c>
      <c r="Z22">
        <v>0.04</v>
      </c>
      <c r="AA22">
        <v>3.9191835884530846E-2</v>
      </c>
      <c r="AB22">
        <v>0.10447057003005325</v>
      </c>
      <c r="AC22">
        <v>-2.4470570030053242E-2</v>
      </c>
      <c r="AE22" s="1">
        <v>0.7727116603636226</v>
      </c>
      <c r="AF22" s="1">
        <v>0.20745558175125733</v>
      </c>
      <c r="AG22" s="1">
        <v>1.8864788968661617E-2</v>
      </c>
      <c r="AH22" s="1">
        <v>9.4233278563182754E-4</v>
      </c>
      <c r="AI22" s="1">
        <v>2.53215545127361E-5</v>
      </c>
      <c r="AJ22" s="1">
        <v>3.1326355798277916E-7</v>
      </c>
      <c r="AK22" s="1">
        <v>1.3117424924047327E-9</v>
      </c>
      <c r="AL22" s="1">
        <v>1.0136336214827679E-12</v>
      </c>
      <c r="AM22" s="1">
        <v>0</v>
      </c>
      <c r="AN22" s="1">
        <v>0</v>
      </c>
    </row>
    <row r="23" spans="1:41" x14ac:dyDescent="0.25">
      <c r="A23">
        <v>0.03</v>
      </c>
      <c r="B23">
        <f t="shared" si="0"/>
        <v>9.5699717403400509E-67</v>
      </c>
      <c r="C23">
        <f t="shared" si="1"/>
        <v>1.544229127937006E-17</v>
      </c>
      <c r="D23">
        <f t="shared" si="2"/>
        <v>1.7268252209000627E-82</v>
      </c>
      <c r="E23" s="1">
        <f t="shared" si="3"/>
        <v>1.7269642722670967E-82</v>
      </c>
      <c r="F23">
        <v>0.03</v>
      </c>
      <c r="Q23">
        <v>25</v>
      </c>
      <c r="R23">
        <v>2</v>
      </c>
      <c r="S23">
        <v>3.8849460167344689E-2</v>
      </c>
      <c r="T23">
        <v>0</v>
      </c>
      <c r="U23">
        <v>1</v>
      </c>
      <c r="V23">
        <v>99</v>
      </c>
      <c r="W23">
        <v>0</v>
      </c>
      <c r="X23">
        <v>0.303951367781155</v>
      </c>
      <c r="Y23">
        <v>0.5</v>
      </c>
      <c r="Z23">
        <v>0.08</v>
      </c>
      <c r="AA23">
        <v>5.4258639865002144E-2</v>
      </c>
      <c r="AB23">
        <v>0.16925546257792853</v>
      </c>
      <c r="AC23">
        <v>-9.2554625779285304E-3</v>
      </c>
      <c r="AE23" s="1">
        <v>0.52373235044124822</v>
      </c>
      <c r="AF23" s="1">
        <v>0.40112928705958895</v>
      </c>
      <c r="AG23" s="1">
        <v>6.9313359982415612E-2</v>
      </c>
      <c r="AH23" s="1">
        <v>5.5938754013372671E-3</v>
      </c>
      <c r="AI23" s="1">
        <v>2.2696297395841114E-4</v>
      </c>
      <c r="AJ23" s="1">
        <v>4.1383986011389595E-6</v>
      </c>
      <c r="AK23" s="1">
        <v>2.571210000468227E-8</v>
      </c>
      <c r="AL23" s="1">
        <v>3.0748181778506023E-11</v>
      </c>
      <c r="AM23" s="1">
        <v>1.8873791418627661E-15</v>
      </c>
      <c r="AN23" s="1">
        <v>0</v>
      </c>
    </row>
    <row r="24" spans="1:41" x14ac:dyDescent="0.25">
      <c r="A24">
        <v>0.04</v>
      </c>
      <c r="B24">
        <f t="shared" si="0"/>
        <v>4.1265414331635053E-65</v>
      </c>
      <c r="C24">
        <f t="shared" si="1"/>
        <v>8.144249037757808E-16</v>
      </c>
      <c r="D24">
        <f t="shared" si="2"/>
        <v>3.9270211741253524E-79</v>
      </c>
      <c r="E24" s="1">
        <f t="shared" si="3"/>
        <v>3.9287481383976195E-79</v>
      </c>
      <c r="F24">
        <v>0.04</v>
      </c>
      <c r="Q24">
        <v>25</v>
      </c>
      <c r="R24">
        <v>3</v>
      </c>
      <c r="S24">
        <v>3.8850230330170703E-2</v>
      </c>
      <c r="T24">
        <v>0</v>
      </c>
      <c r="U24">
        <v>1</v>
      </c>
      <c r="V24">
        <v>99</v>
      </c>
      <c r="W24">
        <v>0</v>
      </c>
      <c r="X24">
        <v>0.303951367781155</v>
      </c>
      <c r="Y24">
        <v>0.5</v>
      </c>
      <c r="Z24">
        <v>0.12</v>
      </c>
      <c r="AA24">
        <v>6.4992307237087682E-2</v>
      </c>
      <c r="AB24">
        <v>0.22691234540500924</v>
      </c>
      <c r="AC24">
        <v>1.3087654594990755E-2</v>
      </c>
      <c r="AE24" s="1">
        <v>0.28877910898446552</v>
      </c>
      <c r="AF24" s="1">
        <v>0.52166417517478791</v>
      </c>
      <c r="AG24" s="1">
        <v>0.16664402019984426</v>
      </c>
      <c r="AH24" s="1">
        <v>2.1560562156267449E-2</v>
      </c>
      <c r="AI24" s="1">
        <v>1.3164930517811646E-3</v>
      </c>
      <c r="AJ24" s="1">
        <v>3.531469147477484E-5</v>
      </c>
      <c r="AK24" s="1">
        <v>3.2514031489405681E-7</v>
      </c>
      <c r="AL24" s="1">
        <v>6.0100235899085419E-10</v>
      </c>
      <c r="AM24" s="1">
        <v>6.2061467076546251E-14</v>
      </c>
      <c r="AN24" s="1">
        <v>0</v>
      </c>
    </row>
    <row r="25" spans="1:41" x14ac:dyDescent="0.25">
      <c r="A25">
        <v>0.05</v>
      </c>
      <c r="B25">
        <f t="shared" si="0"/>
        <v>1.6959606201482541E-63</v>
      </c>
      <c r="C25">
        <f t="shared" si="1"/>
        <v>1.7390235400772204E-14</v>
      </c>
      <c r="D25">
        <f t="shared" si="2"/>
        <v>3.4462534374857452E-76</v>
      </c>
      <c r="E25" s="1">
        <f t="shared" si="3"/>
        <v>3.4501821856241425E-76</v>
      </c>
      <c r="F25">
        <v>0.05</v>
      </c>
      <c r="Q25">
        <v>25</v>
      </c>
      <c r="R25">
        <v>4</v>
      </c>
      <c r="S25">
        <v>3.8850039907792337E-2</v>
      </c>
      <c r="T25">
        <v>0</v>
      </c>
      <c r="U25">
        <v>1</v>
      </c>
      <c r="V25">
        <v>99</v>
      </c>
      <c r="W25">
        <v>0</v>
      </c>
      <c r="X25">
        <v>0.303951367781155</v>
      </c>
      <c r="Y25">
        <v>0.5</v>
      </c>
      <c r="Z25">
        <v>0.16</v>
      </c>
      <c r="AA25">
        <v>7.3321211119293433E-2</v>
      </c>
      <c r="AB25">
        <v>0.28061339229123772</v>
      </c>
      <c r="AC25">
        <v>3.9386607708762303E-2</v>
      </c>
      <c r="AE25" s="1">
        <v>0.13032936841167736</v>
      </c>
      <c r="AF25" s="1">
        <v>0.51034806784668607</v>
      </c>
      <c r="AG25" s="1">
        <v>0.29325348282787433</v>
      </c>
      <c r="AH25" s="1">
        <v>6.0324946950657266E-2</v>
      </c>
      <c r="AI25" s="1">
        <v>5.523610066595519E-3</v>
      </c>
      <c r="AJ25" s="1">
        <v>2.1755139198176288E-4</v>
      </c>
      <c r="AK25" s="1">
        <v>2.9640444042522418E-6</v>
      </c>
      <c r="AL25" s="1">
        <v>8.4586200266301148E-9</v>
      </c>
      <c r="AM25" s="1">
        <v>1.5030199307375369E-12</v>
      </c>
      <c r="AN25" s="1">
        <v>0</v>
      </c>
    </row>
    <row r="26" spans="1:41" x14ac:dyDescent="0.25">
      <c r="A26">
        <v>0.06</v>
      </c>
      <c r="B26">
        <f t="shared" si="0"/>
        <v>6.6435453060981075E-62</v>
      </c>
      <c r="C26">
        <f t="shared" si="1"/>
        <v>2.0954070238796108E-13</v>
      </c>
      <c r="D26">
        <f t="shared" si="2"/>
        <v>1.62665062382753E-73</v>
      </c>
      <c r="E26" s="1">
        <f t="shared" si="3"/>
        <v>1.6301008060131541E-73</v>
      </c>
      <c r="F26">
        <v>0.06</v>
      </c>
      <c r="Q26">
        <v>25</v>
      </c>
      <c r="R26">
        <v>5</v>
      </c>
      <c r="S26">
        <v>3.8850038641304811E-2</v>
      </c>
      <c r="T26">
        <v>0</v>
      </c>
      <c r="U26">
        <v>1</v>
      </c>
      <c r="V26">
        <v>99</v>
      </c>
      <c r="W26">
        <v>0</v>
      </c>
      <c r="X26">
        <v>0.303951367781155</v>
      </c>
      <c r="Y26">
        <v>0.5</v>
      </c>
      <c r="Z26">
        <v>0.2</v>
      </c>
      <c r="AA26">
        <v>0.08</v>
      </c>
      <c r="AB26">
        <v>0.33160000000000001</v>
      </c>
      <c r="AC26">
        <v>6.8400000000000016E-2</v>
      </c>
      <c r="AE26" s="1">
        <v>4.8645532082783313E-2</v>
      </c>
      <c r="AF26" s="1">
        <v>0.39934995381074273</v>
      </c>
      <c r="AG26" s="1">
        <v>0.40254738441000132</v>
      </c>
      <c r="AH26" s="1">
        <v>0.1305475917176474</v>
      </c>
      <c r="AI26" s="1">
        <v>1.7858139004339635E-2</v>
      </c>
      <c r="AJ26" s="1">
        <v>1.0305603729969803E-3</v>
      </c>
      <c r="AK26" s="1">
        <v>2.0747284925293208E-5</v>
      </c>
      <c r="AL26" s="1">
        <v>9.128874478570026E-8</v>
      </c>
      <c r="AM26" s="1">
        <v>2.7818747305730085E-11</v>
      </c>
      <c r="AN26" s="1">
        <v>0</v>
      </c>
    </row>
    <row r="27" spans="1:41" x14ac:dyDescent="0.25">
      <c r="A27">
        <v>7.0000000000000007E-2</v>
      </c>
      <c r="B27">
        <f t="shared" si="0"/>
        <v>2.4804998826643446E-60</v>
      </c>
      <c r="C27">
        <f t="shared" si="1"/>
        <v>1.7008030261677734E-12</v>
      </c>
      <c r="D27">
        <f t="shared" si="2"/>
        <v>4.9296855568340955E-71</v>
      </c>
      <c r="E27" s="1">
        <f t="shared" si="3"/>
        <v>4.9459865648942274E-71</v>
      </c>
      <c r="F27">
        <v>7.0000000000000007E-2</v>
      </c>
      <c r="Q27">
        <v>25</v>
      </c>
      <c r="R27">
        <v>6</v>
      </c>
      <c r="S27">
        <v>3.8850038848635741E-2</v>
      </c>
      <c r="T27">
        <v>0</v>
      </c>
      <c r="U27">
        <v>1</v>
      </c>
      <c r="V27">
        <v>99</v>
      </c>
      <c r="W27">
        <v>0</v>
      </c>
      <c r="X27">
        <v>0.303951367781155</v>
      </c>
      <c r="Y27">
        <v>0.5</v>
      </c>
      <c r="Z27">
        <v>0.24</v>
      </c>
      <c r="AA27">
        <v>8.5416626016250496E-2</v>
      </c>
      <c r="AB27">
        <v>0.38051034979673204</v>
      </c>
      <c r="AC27">
        <v>9.9489650203267915E-2</v>
      </c>
      <c r="AE27" s="1">
        <v>1.5180380360299981E-2</v>
      </c>
      <c r="AF27" s="1">
        <v>0.2589097401309976</v>
      </c>
      <c r="AG27" s="1">
        <v>0.44830867780256672</v>
      </c>
      <c r="AH27" s="1">
        <v>0.22730394155196298</v>
      </c>
      <c r="AI27" s="1">
        <v>4.6276032058362615E-2</v>
      </c>
      <c r="AJ27" s="1">
        <v>3.9044721854765152E-3</v>
      </c>
      <c r="AK27" s="1">
        <v>1.1596986540485243E-4</v>
      </c>
      <c r="AL27" s="1">
        <v>7.8563494609884543E-7</v>
      </c>
      <c r="AM27" s="1">
        <v>4.0998182626594826E-10</v>
      </c>
      <c r="AN27" s="1">
        <v>0</v>
      </c>
    </row>
    <row r="28" spans="1:41" x14ac:dyDescent="0.25">
      <c r="A28">
        <v>0.08</v>
      </c>
      <c r="B28">
        <f t="shared" si="0"/>
        <v>8.8274300859589324E-59</v>
      </c>
      <c r="C28">
        <f t="shared" si="1"/>
        <v>1.0336429582834972E-11</v>
      </c>
      <c r="D28">
        <f t="shared" si="2"/>
        <v>1.0661807195195757E-68</v>
      </c>
      <c r="E28" s="1">
        <f t="shared" si="3"/>
        <v>1.0711267060844699E-68</v>
      </c>
      <c r="F28">
        <v>0.08</v>
      </c>
      <c r="Q28">
        <v>25</v>
      </c>
      <c r="R28">
        <v>7</v>
      </c>
      <c r="S28">
        <v>3.8850038850235566E-2</v>
      </c>
      <c r="T28">
        <v>0</v>
      </c>
      <c r="U28">
        <v>1</v>
      </c>
      <c r="V28">
        <v>99</v>
      </c>
      <c r="W28">
        <v>0</v>
      </c>
      <c r="X28">
        <v>0.303951367781155</v>
      </c>
      <c r="Y28">
        <v>0.5</v>
      </c>
      <c r="Z28">
        <v>0.28000000000000003</v>
      </c>
      <c r="AA28">
        <v>8.97997772825746E-2</v>
      </c>
      <c r="AB28">
        <v>0.42772063362983526</v>
      </c>
      <c r="AC28">
        <v>0.1322793663701648</v>
      </c>
      <c r="AE28" s="1">
        <v>3.9988558913127683E-3</v>
      </c>
      <c r="AF28" s="1">
        <v>0.14200211477316163</v>
      </c>
      <c r="AG28" s="1">
        <v>0.41567536084395074</v>
      </c>
      <c r="AH28" s="1">
        <v>0.32694808983483215</v>
      </c>
      <c r="AI28" s="1">
        <v>9.8690053158846602E-2</v>
      </c>
      <c r="AJ28" s="1">
        <v>1.2148463983983171E-2</v>
      </c>
      <c r="AK28" s="1">
        <v>5.3152118640420465E-4</v>
      </c>
      <c r="AL28" s="1">
        <v>5.5353884944597809E-6</v>
      </c>
      <c r="AM28" s="1">
        <v>4.9390034284613193E-9</v>
      </c>
      <c r="AN28" s="1">
        <v>1.1102230246251565E-14</v>
      </c>
    </row>
    <row r="29" spans="1:41" x14ac:dyDescent="0.25">
      <c r="A29">
        <v>0.09</v>
      </c>
      <c r="B29">
        <f t="shared" si="0"/>
        <v>2.9942339209577911E-57</v>
      </c>
      <c r="C29">
        <f t="shared" si="1"/>
        <v>5.0353220731441969E-11</v>
      </c>
      <c r="D29">
        <f t="shared" si="2"/>
        <v>1.7617284517244923E-66</v>
      </c>
      <c r="E29" s="1">
        <f t="shared" si="3"/>
        <v>1.7724397187853371E-66</v>
      </c>
      <c r="F29">
        <v>0.09</v>
      </c>
      <c r="Q29">
        <v>25</v>
      </c>
      <c r="R29">
        <v>8</v>
      </c>
      <c r="S29">
        <v>3.8850038850040222E-2</v>
      </c>
      <c r="T29">
        <v>0</v>
      </c>
      <c r="U29">
        <v>1</v>
      </c>
      <c r="V29">
        <v>99</v>
      </c>
      <c r="W29">
        <v>0</v>
      </c>
      <c r="X29">
        <v>0.303951367781155</v>
      </c>
      <c r="Y29">
        <v>0.5</v>
      </c>
      <c r="Z29">
        <v>0.32</v>
      </c>
      <c r="AA29">
        <v>9.3295230317524805E-2</v>
      </c>
      <c r="AB29">
        <v>0.47347065387232834</v>
      </c>
      <c r="AC29">
        <v>0.1665293461276717</v>
      </c>
      <c r="AE29" s="1">
        <v>8.9623665528296929E-4</v>
      </c>
      <c r="AF29" s="1">
        <v>6.6706414373642706E-2</v>
      </c>
      <c r="AG29" s="1">
        <v>0.32653862624909136</v>
      </c>
      <c r="AH29" s="1">
        <v>0.39569980738887117</v>
      </c>
      <c r="AI29" s="1">
        <v>0.17646421096496223</v>
      </c>
      <c r="AJ29" s="1">
        <v>3.1626901132822294E-2</v>
      </c>
      <c r="AK29" s="1">
        <v>2.0352230936888649E-3</v>
      </c>
      <c r="AL29" s="1">
        <v>3.2530601079328036E-5</v>
      </c>
      <c r="AM29" s="1">
        <v>4.9540302526906999E-8</v>
      </c>
      <c r="AN29" s="1">
        <v>2.5679458559579871E-13</v>
      </c>
    </row>
    <row r="30" spans="1:41" x14ac:dyDescent="0.25">
      <c r="A30">
        <v>0.1</v>
      </c>
      <c r="B30">
        <f t="shared" si="0"/>
        <v>9.6804184578605327E-56</v>
      </c>
      <c r="C30">
        <f t="shared" si="1"/>
        <v>2.0598653159999975E-10</v>
      </c>
      <c r="D30">
        <f t="shared" si="2"/>
        <v>2.3300162171034275E-64</v>
      </c>
      <c r="E30" s="1">
        <f t="shared" si="3"/>
        <v>2.3477406142912809E-64</v>
      </c>
      <c r="F30">
        <v>0.1</v>
      </c>
      <c r="Q30">
        <v>25</v>
      </c>
      <c r="R30">
        <v>9</v>
      </c>
      <c r="S30">
        <v>3.8850038850038696E-2</v>
      </c>
      <c r="T30">
        <v>0</v>
      </c>
      <c r="U30">
        <v>1</v>
      </c>
      <c r="V30">
        <v>99</v>
      </c>
      <c r="W30">
        <v>0</v>
      </c>
      <c r="X30">
        <v>0.303951367781155</v>
      </c>
      <c r="Y30">
        <v>0.5</v>
      </c>
      <c r="Z30">
        <v>0.36</v>
      </c>
      <c r="AA30">
        <v>9.6000000000000002E-2</v>
      </c>
      <c r="AB30">
        <v>0.51791999999999994</v>
      </c>
      <c r="AC30">
        <v>0.20207999999999998</v>
      </c>
      <c r="AE30" s="1">
        <v>1.719495738133527E-4</v>
      </c>
      <c r="AF30" s="1">
        <v>2.7035392392575287E-2</v>
      </c>
      <c r="AG30" s="1">
        <v>0.21989900703559701</v>
      </c>
      <c r="AH30" s="1">
        <v>0.40821551535824668</v>
      </c>
      <c r="AI30" s="1">
        <v>0.26808975037352722</v>
      </c>
      <c r="AJ30" s="1">
        <v>6.982659543746228E-2</v>
      </c>
      <c r="AK30" s="1">
        <v>6.5997287872248123E-3</v>
      </c>
      <c r="AL30" s="1">
        <v>1.6164174368882289E-4</v>
      </c>
      <c r="AM30" s="1">
        <v>4.1929284588793081E-7</v>
      </c>
      <c r="AN30" s="1">
        <v>5.0188742051204827E-12</v>
      </c>
    </row>
    <row r="31" spans="1:41" x14ac:dyDescent="0.25">
      <c r="A31">
        <v>0.11</v>
      </c>
      <c r="B31">
        <f t="shared" si="0"/>
        <v>2.9830470777489682E-54</v>
      </c>
      <c r="C31">
        <f t="shared" si="1"/>
        <v>7.315119083911784E-10</v>
      </c>
      <c r="D31">
        <f t="shared" si="2"/>
        <v>2.5498080945672562E-62</v>
      </c>
      <c r="E31" s="1">
        <f t="shared" si="3"/>
        <v>2.5732855007101692E-62</v>
      </c>
      <c r="F31">
        <v>0.11</v>
      </c>
      <c r="Q31">
        <v>25</v>
      </c>
      <c r="R31">
        <v>10</v>
      </c>
      <c r="S31">
        <v>3.8850038850038848E-2</v>
      </c>
      <c r="T31">
        <v>0</v>
      </c>
      <c r="U31">
        <v>1</v>
      </c>
      <c r="V31">
        <v>99</v>
      </c>
      <c r="W31">
        <v>0</v>
      </c>
      <c r="X31">
        <v>0.303951367781155</v>
      </c>
      <c r="Y31">
        <v>0.5</v>
      </c>
      <c r="Z31">
        <v>0.4</v>
      </c>
      <c r="AA31">
        <v>9.7979589711327114E-2</v>
      </c>
      <c r="AB31">
        <v>0.5611764250751331</v>
      </c>
      <c r="AC31">
        <v>0.23882357492486692</v>
      </c>
      <c r="AE31" s="1">
        <v>2.836704688638106E-5</v>
      </c>
      <c r="AF31" s="1">
        <v>9.492655172700367E-3</v>
      </c>
      <c r="AG31" s="1">
        <v>0.12791892708449576</v>
      </c>
      <c r="AH31" s="1">
        <v>0.36219879171236347</v>
      </c>
      <c r="AI31" s="1">
        <v>0.34934449371588006</v>
      </c>
      <c r="AJ31" s="1">
        <v>0.13202184997988464</v>
      </c>
      <c r="AK31" s="1">
        <v>1.8305935804395546E-2</v>
      </c>
      <c r="AL31" s="1">
        <v>6.8595548402450301E-4</v>
      </c>
      <c r="AM31" s="1">
        <v>3.0239160547784749E-6</v>
      </c>
      <c r="AN31" s="1">
        <v>8.331435541464316E-11</v>
      </c>
    </row>
    <row r="32" spans="1:41" x14ac:dyDescent="0.25">
      <c r="A32">
        <v>0.12</v>
      </c>
      <c r="B32">
        <f t="shared" si="0"/>
        <v>8.7616169930874979E-53</v>
      </c>
      <c r="C32">
        <f t="shared" si="1"/>
        <v>2.3110920623635108E-9</v>
      </c>
      <c r="D32">
        <f t="shared" si="2"/>
        <v>2.3660695042356177E-60</v>
      </c>
      <c r="E32" s="1">
        <f t="shared" si="3"/>
        <v>2.3918023592427195E-60</v>
      </c>
      <c r="F32">
        <v>0.12</v>
      </c>
      <c r="Q32">
        <v>25</v>
      </c>
      <c r="R32">
        <v>11</v>
      </c>
      <c r="S32">
        <v>3.8850038850038848E-2</v>
      </c>
      <c r="T32">
        <v>0</v>
      </c>
      <c r="U32">
        <v>1</v>
      </c>
      <c r="V32">
        <v>99</v>
      </c>
      <c r="W32">
        <v>0</v>
      </c>
      <c r="X32">
        <v>0.303951367781155</v>
      </c>
      <c r="Y32">
        <v>0.5</v>
      </c>
      <c r="Z32">
        <v>0.44</v>
      </c>
      <c r="AA32">
        <v>9.9277389167926861E-2</v>
      </c>
      <c r="AB32">
        <v>0.60331130518123965</v>
      </c>
      <c r="AC32">
        <v>0.27668869481876035</v>
      </c>
      <c r="AE32" s="1">
        <v>4.0359203216224626E-6</v>
      </c>
      <c r="AF32" s="1">
        <v>2.8935111752422774E-3</v>
      </c>
      <c r="AG32" s="1">
        <v>6.4570391000971339E-2</v>
      </c>
      <c r="AH32" s="1">
        <v>0.27803103308936078</v>
      </c>
      <c r="AI32" s="1">
        <v>0.39299902828433009</v>
      </c>
      <c r="AJ32" s="1">
        <v>0.21523313370712172</v>
      </c>
      <c r="AK32" s="1">
        <v>4.3745563195265125E-2</v>
      </c>
      <c r="AL32" s="1">
        <v>2.5045856726718663E-3</v>
      </c>
      <c r="AM32" s="1">
        <v>1.8716771102100793E-5</v>
      </c>
      <c r="AN32" s="1">
        <v>1.1836133184672804E-9</v>
      </c>
    </row>
    <row r="33" spans="1:40" x14ac:dyDescent="0.25">
      <c r="A33">
        <v>0.13</v>
      </c>
      <c r="B33">
        <f t="shared" si="0"/>
        <v>2.4528286789982903E-51</v>
      </c>
      <c r="C33">
        <f t="shared" si="1"/>
        <v>6.6176869103482408E-9</v>
      </c>
      <c r="D33">
        <f t="shared" si="2"/>
        <v>1.8967033858367492E-58</v>
      </c>
      <c r="E33" s="1">
        <f t="shared" si="3"/>
        <v>1.9206214094291763E-58</v>
      </c>
      <c r="F33">
        <v>0.13</v>
      </c>
      <c r="Q33">
        <v>25</v>
      </c>
      <c r="R33">
        <v>12</v>
      </c>
      <c r="S33">
        <v>3.8850038850038855E-2</v>
      </c>
      <c r="T33">
        <v>0</v>
      </c>
      <c r="U33">
        <v>1</v>
      </c>
      <c r="V33">
        <v>99</v>
      </c>
      <c r="W33">
        <v>0</v>
      </c>
      <c r="X33">
        <v>0.303951367781155</v>
      </c>
      <c r="Y33">
        <v>0.5</v>
      </c>
      <c r="Z33">
        <v>0.48</v>
      </c>
      <c r="AA33">
        <v>9.9919967974374371E-2</v>
      </c>
      <c r="AB33">
        <v>0.64436834731784587</v>
      </c>
      <c r="AC33">
        <v>0.31563165268215415</v>
      </c>
      <c r="AE33" s="1">
        <v>4.9595380656180152E-7</v>
      </c>
      <c r="AF33" s="1">
        <v>7.6606447579886461E-4</v>
      </c>
      <c r="AG33" s="1">
        <v>2.8341502538835363E-2</v>
      </c>
      <c r="AH33" s="1">
        <v>0.18525905980987731</v>
      </c>
      <c r="AI33" s="1">
        <v>0.38320372729208457</v>
      </c>
      <c r="AJ33" s="1">
        <v>0.30391127629550685</v>
      </c>
      <c r="AK33" s="1">
        <v>9.0507910882476894E-2</v>
      </c>
      <c r="AL33" s="1">
        <v>7.9100096478664783E-3</v>
      </c>
      <c r="AM33" s="1">
        <v>9.9938646095809602E-5</v>
      </c>
      <c r="AN33" s="1">
        <v>1.4457651520416448E-8</v>
      </c>
    </row>
    <row r="34" spans="1:40" x14ac:dyDescent="0.25">
      <c r="A34">
        <v>0.14000000000000001</v>
      </c>
      <c r="B34">
        <f t="shared" si="0"/>
        <v>6.5449988827356273E-50</v>
      </c>
      <c r="C34">
        <f t="shared" si="1"/>
        <v>1.7424766832013128E-8</v>
      </c>
      <c r="D34">
        <f t="shared" si="2"/>
        <v>1.3326083793758705E-56</v>
      </c>
      <c r="E34" s="1">
        <f t="shared" si="3"/>
        <v>1.3518145934701623E-56</v>
      </c>
      <c r="F34">
        <v>0.14000000000000001</v>
      </c>
    </row>
    <row r="35" spans="1:40" x14ac:dyDescent="0.25">
      <c r="A35">
        <v>0.15</v>
      </c>
      <c r="B35">
        <f t="shared" si="0"/>
        <v>1.6646079640837156E-48</v>
      </c>
      <c r="C35">
        <f t="shared" si="1"/>
        <v>4.2675139499751124E-8</v>
      </c>
      <c r="D35">
        <f t="shared" si="2"/>
        <v>8.3006653512716207E-55</v>
      </c>
      <c r="E35" s="1">
        <f t="shared" si="3"/>
        <v>8.4358468106186374E-55</v>
      </c>
      <c r="F35">
        <v>0.15</v>
      </c>
    </row>
    <row r="36" spans="1:40" x14ac:dyDescent="0.25">
      <c r="A36">
        <v>0.16</v>
      </c>
      <c r="B36">
        <f t="shared" si="0"/>
        <v>4.0352924248171385E-47</v>
      </c>
      <c r="C36">
        <f t="shared" si="1"/>
        <v>9.8115866116420093E-8</v>
      </c>
      <c r="D36">
        <f t="shared" si="2"/>
        <v>4.6263687073668937E-53</v>
      </c>
      <c r="E36" s="1">
        <f t="shared" si="3"/>
        <v>4.7107271754730805E-53</v>
      </c>
      <c r="F36">
        <v>0.16</v>
      </c>
    </row>
    <row r="37" spans="1:40" x14ac:dyDescent="0.25">
      <c r="A37">
        <v>0.17</v>
      </c>
      <c r="B37">
        <f t="shared" si="0"/>
        <v>9.3239370803006133E-46</v>
      </c>
      <c r="C37">
        <f t="shared" si="1"/>
        <v>2.1337189875374912E-7</v>
      </c>
      <c r="D37">
        <f t="shared" si="2"/>
        <v>2.3246765984049639E-51</v>
      </c>
      <c r="E37" s="1">
        <f t="shared" si="3"/>
        <v>2.3717838701596946E-51</v>
      </c>
      <c r="F37">
        <v>0.17</v>
      </c>
    </row>
    <row r="38" spans="1:40" x14ac:dyDescent="0.25">
      <c r="A38">
        <v>0.18</v>
      </c>
      <c r="B38">
        <f t="shared" si="0"/>
        <v>2.053456758902624E-44</v>
      </c>
      <c r="C38">
        <f t="shared" si="1"/>
        <v>4.4165378236419589E-7</v>
      </c>
      <c r="D38">
        <f t="shared" si="2"/>
        <v>1.0597257904345265E-49</v>
      </c>
      <c r="E38" s="1">
        <f t="shared" si="3"/>
        <v>1.0834436291361235E-49</v>
      </c>
      <c r="F38">
        <v>0.18</v>
      </c>
    </row>
    <row r="39" spans="1:40" x14ac:dyDescent="0.25">
      <c r="A39">
        <v>0.19</v>
      </c>
      <c r="B39">
        <f t="shared" si="0"/>
        <v>4.3105662665469627E-43</v>
      </c>
      <c r="C39">
        <f t="shared" si="1"/>
        <v>8.7467012874256522E-7</v>
      </c>
      <c r="D39">
        <f t="shared" si="2"/>
        <v>4.4055953854231339E-48</v>
      </c>
      <c r="E39" s="1">
        <f t="shared" si="3"/>
        <v>4.5139397483367463E-48</v>
      </c>
      <c r="F39">
        <v>0.19</v>
      </c>
    </row>
    <row r="40" spans="1:40" x14ac:dyDescent="0.25">
      <c r="A40">
        <v>0.2</v>
      </c>
      <c r="B40">
        <f t="shared" si="0"/>
        <v>8.6247448880564752E-42</v>
      </c>
      <c r="C40">
        <f t="shared" si="1"/>
        <v>1.6647293239295963E-6</v>
      </c>
      <c r="D40">
        <f t="shared" si="2"/>
        <v>1.6777060676241064E-46</v>
      </c>
      <c r="E40" s="1">
        <f t="shared" si="3"/>
        <v>1.7228454651074738E-46</v>
      </c>
      <c r="F40">
        <v>0.2</v>
      </c>
    </row>
    <row r="41" spans="1:40" x14ac:dyDescent="0.25">
      <c r="A41">
        <v>0.21</v>
      </c>
      <c r="B41">
        <f t="shared" si="0"/>
        <v>1.6448336867728463E-40</v>
      </c>
      <c r="C41">
        <f t="shared" si="1"/>
        <v>3.0564439951955296E-6</v>
      </c>
      <c r="D41">
        <f t="shared" si="2"/>
        <v>5.8744122654456542E-45</v>
      </c>
      <c r="E41" s="1">
        <f t="shared" si="3"/>
        <v>6.0466968119564019E-45</v>
      </c>
      <c r="F41">
        <v>0.21</v>
      </c>
    </row>
    <row r="42" spans="1:40" x14ac:dyDescent="0.25">
      <c r="A42">
        <v>0.22</v>
      </c>
      <c r="B42">
        <f t="shared" si="0"/>
        <v>2.9899378655855639E-39</v>
      </c>
      <c r="C42">
        <f t="shared" si="1"/>
        <v>5.4308638590733635E-6</v>
      </c>
      <c r="D42">
        <f t="shared" si="2"/>
        <v>1.8973920080933398E-43</v>
      </c>
      <c r="E42" s="1">
        <f t="shared" si="3"/>
        <v>1.957858976212904E-43</v>
      </c>
      <c r="F42">
        <v>0.22</v>
      </c>
    </row>
    <row r="43" spans="1:40" x14ac:dyDescent="0.25">
      <c r="A43">
        <v>0.23</v>
      </c>
      <c r="B43">
        <f t="shared" si="0"/>
        <v>5.1804490712010803E-38</v>
      </c>
      <c r="C43">
        <f t="shared" si="1"/>
        <v>9.3652165441662374E-6</v>
      </c>
      <c r="D43">
        <f t="shared" si="2"/>
        <v>5.6690621718165418E-42</v>
      </c>
      <c r="E43" s="1">
        <f t="shared" si="3"/>
        <v>5.8648480694378321E-42</v>
      </c>
      <c r="F43">
        <v>0.23</v>
      </c>
    </row>
    <row r="44" spans="1:40" x14ac:dyDescent="0.25">
      <c r="A44">
        <v>0.24</v>
      </c>
      <c r="B44">
        <f t="shared" si="0"/>
        <v>8.5553615016953958E-37</v>
      </c>
      <c r="C44">
        <f t="shared" si="1"/>
        <v>1.571168292222262E-5</v>
      </c>
      <c r="D44">
        <f t="shared" si="2"/>
        <v>1.570677631358462E-40</v>
      </c>
      <c r="E44" s="1">
        <f t="shared" si="3"/>
        <v>1.6293261120528404E-40</v>
      </c>
      <c r="F44">
        <v>0.24</v>
      </c>
    </row>
    <row r="45" spans="1:40" x14ac:dyDescent="0.25">
      <c r="A45">
        <v>0.25</v>
      </c>
      <c r="B45">
        <f t="shared" si="0"/>
        <v>1.3467149183205364E-35</v>
      </c>
      <c r="C45">
        <f t="shared" si="1"/>
        <v>2.5698718673083962E-5</v>
      </c>
      <c r="D45">
        <f t="shared" si="2"/>
        <v>4.0440184554459072E-39</v>
      </c>
      <c r="E45" s="1">
        <f t="shared" si="3"/>
        <v>4.206951066651191E-39</v>
      </c>
      <c r="F45">
        <v>0.25</v>
      </c>
    </row>
    <row r="46" spans="1:40" x14ac:dyDescent="0.25">
      <c r="A46">
        <v>0.26</v>
      </c>
      <c r="B46">
        <f t="shared" si="0"/>
        <v>2.0205982135992127E-34</v>
      </c>
      <c r="C46">
        <f t="shared" si="1"/>
        <v>4.1058299500089923E-5</v>
      </c>
      <c r="D46">
        <f t="shared" si="2"/>
        <v>9.6940869493338791E-38</v>
      </c>
      <c r="E46" s="1">
        <f t="shared" si="3"/>
        <v>1.0114782055998998E-37</v>
      </c>
      <c r="F46">
        <v>0.26</v>
      </c>
    </row>
    <row r="47" spans="1:40" x14ac:dyDescent="0.25">
      <c r="A47">
        <v>0.27</v>
      </c>
      <c r="B47">
        <f t="shared" si="0"/>
        <v>2.889694186645008E-33</v>
      </c>
      <c r="C47">
        <f t="shared" si="1"/>
        <v>6.4182056326536551E-5</v>
      </c>
      <c r="D47">
        <f t="shared" si="2"/>
        <v>2.1671626101860528E-36</v>
      </c>
      <c r="E47" s="1">
        <f t="shared" si="3"/>
        <v>2.2683104307460429E-36</v>
      </c>
      <c r="F47">
        <v>0.27</v>
      </c>
    </row>
    <row r="48" spans="1:40" x14ac:dyDescent="0.25">
      <c r="A48">
        <v>0.28000000000000003</v>
      </c>
      <c r="B48">
        <f t="shared" si="0"/>
        <v>3.9390552071116953E-32</v>
      </c>
      <c r="C48">
        <f t="shared" si="1"/>
        <v>9.8308526282948571E-5</v>
      </c>
      <c r="D48">
        <f t="shared" si="2"/>
        <v>4.5249026599056973E-35</v>
      </c>
      <c r="E48" s="1">
        <f t="shared" si="3"/>
        <v>4.7517337029803017E-35</v>
      </c>
      <c r="F48">
        <v>0.28000000000000003</v>
      </c>
    </row>
    <row r="49" spans="1:6" x14ac:dyDescent="0.25">
      <c r="A49">
        <v>0.28999999999999998</v>
      </c>
      <c r="B49">
        <f t="shared" si="0"/>
        <v>5.1180102578485174E-31</v>
      </c>
      <c r="C49">
        <f t="shared" si="1"/>
        <v>1.4774263188819191E-4</v>
      </c>
      <c r="D49">
        <f t="shared" si="2"/>
        <v>8.835537428496871E-34</v>
      </c>
      <c r="E49" s="1">
        <f t="shared" si="3"/>
        <v>9.3107107987949015E-34</v>
      </c>
      <c r="F49">
        <v>0.28999999999999998</v>
      </c>
    </row>
    <row r="50" spans="1:6" x14ac:dyDescent="0.25">
      <c r="A50">
        <v>0.3</v>
      </c>
      <c r="B50">
        <f t="shared" si="0"/>
        <v>6.338401905093319E-30</v>
      </c>
      <c r="C50">
        <f t="shared" si="1"/>
        <v>2.1810698510587565E-4</v>
      </c>
      <c r="D50">
        <f t="shared" si="2"/>
        <v>1.6153823585100592E-32</v>
      </c>
      <c r="E50" s="1">
        <f t="shared" si="3"/>
        <v>1.7084894664980083E-32</v>
      </c>
      <c r="F50">
        <v>0.3</v>
      </c>
    </row>
    <row r="51" spans="1:6" x14ac:dyDescent="0.25">
      <c r="A51">
        <v>0.31</v>
      </c>
      <c r="B51">
        <f t="shared" si="0"/>
        <v>7.4821871462683466E-29</v>
      </c>
      <c r="C51">
        <f t="shared" si="1"/>
        <v>3.1662268429583117E-4</v>
      </c>
      <c r="D51">
        <f t="shared" si="2"/>
        <v>2.7681943687231631E-31</v>
      </c>
      <c r="E51" s="1">
        <f t="shared" si="3"/>
        <v>2.9390433153729639E-31</v>
      </c>
      <c r="F51">
        <v>0.31</v>
      </c>
    </row>
    <row r="52" spans="1:6" x14ac:dyDescent="0.25">
      <c r="A52">
        <v>0.32</v>
      </c>
      <c r="B52">
        <f t="shared" ref="B52:B83" si="4">NORMDIST($A52+0.01,C$8,C$10,1)-NORMDIST($A52,C$8,C$10,1)</f>
        <v>8.4187606903310358E-28</v>
      </c>
      <c r="C52">
        <f t="shared" ref="C52:C83" si="5">BINOMDIST(C$5,C$4,$A52,0)</f>
        <v>4.52414943117408E-4</v>
      </c>
      <c r="D52">
        <f t="shared" ref="D52:D83" si="6">B52*C52/C$12</f>
        <v>4.4505234461185536E-30</v>
      </c>
      <c r="E52" s="1">
        <f t="shared" ref="E52:E83" si="7">E51+D52</f>
        <v>4.7444277776558502E-30</v>
      </c>
      <c r="F52">
        <v>0.32</v>
      </c>
    </row>
    <row r="53" spans="1:6" x14ac:dyDescent="0.25">
      <c r="A53">
        <v>0.33</v>
      </c>
      <c r="B53">
        <f t="shared" si="4"/>
        <v>9.0289905350459646E-27</v>
      </c>
      <c r="C53">
        <f t="shared" si="5"/>
        <v>6.3683620091420498E-4</v>
      </c>
      <c r="D53">
        <f t="shared" si="6"/>
        <v>6.7188187932220658E-29</v>
      </c>
      <c r="E53" s="1">
        <f t="shared" si="7"/>
        <v>7.1932615709876508E-29</v>
      </c>
      <c r="F53">
        <v>0.33</v>
      </c>
    </row>
    <row r="54" spans="1:6" x14ac:dyDescent="0.25">
      <c r="A54">
        <v>0.34</v>
      </c>
      <c r="B54">
        <f t="shared" si="4"/>
        <v>9.230012612296061E-26</v>
      </c>
      <c r="C54">
        <f t="shared" si="5"/>
        <v>8.8379638375880561E-4</v>
      </c>
      <c r="D54">
        <f t="shared" si="6"/>
        <v>9.5319224942623436E-28</v>
      </c>
      <c r="E54" s="1">
        <f t="shared" si="7"/>
        <v>1.0251248651361108E-27</v>
      </c>
      <c r="F54">
        <v>0.34</v>
      </c>
    </row>
    <row r="55" spans="1:6" x14ac:dyDescent="0.25">
      <c r="A55">
        <v>0.35</v>
      </c>
      <c r="B55">
        <f t="shared" si="4"/>
        <v>8.993693435433916E-25</v>
      </c>
      <c r="C55">
        <f t="shared" si="5"/>
        <v>1.2100868155830826E-3</v>
      </c>
      <c r="D55">
        <f t="shared" si="6"/>
        <v>1.2716880687765151E-26</v>
      </c>
      <c r="E55" s="1">
        <f t="shared" si="7"/>
        <v>1.3742005552901261E-26</v>
      </c>
      <c r="F55">
        <v>0.35</v>
      </c>
    </row>
    <row r="56" spans="1:6" x14ac:dyDescent="0.25">
      <c r="A56">
        <v>0.36</v>
      </c>
      <c r="B56">
        <f t="shared" si="4"/>
        <v>8.3530902894791185E-24</v>
      </c>
      <c r="C56">
        <f t="shared" si="5"/>
        <v>1.6356810529562797E-3</v>
      </c>
      <c r="D56">
        <f t="shared" si="6"/>
        <v>1.596510526827336E-25</v>
      </c>
      <c r="E56" s="1">
        <f t="shared" si="7"/>
        <v>1.7339305823563486E-25</v>
      </c>
      <c r="F56">
        <v>0.36</v>
      </c>
    </row>
    <row r="57" spans="1:6" x14ac:dyDescent="0.25">
      <c r="A57">
        <v>0.37</v>
      </c>
      <c r="B57">
        <f t="shared" si="4"/>
        <v>7.3948641540743242E-23</v>
      </c>
      <c r="C57">
        <f t="shared" si="5"/>
        <v>2.1839927987320237E-3</v>
      </c>
      <c r="D57">
        <f t="shared" si="6"/>
        <v>1.8871542088487245E-24</v>
      </c>
      <c r="E57" s="1">
        <f t="shared" si="7"/>
        <v>2.0605472670843595E-24</v>
      </c>
      <c r="F57">
        <v>0.37</v>
      </c>
    </row>
    <row r="58" spans="1:6" x14ac:dyDescent="0.25">
      <c r="A58">
        <v>0.38</v>
      </c>
      <c r="B58">
        <f t="shared" si="4"/>
        <v>6.2400456566323628E-22</v>
      </c>
      <c r="C58">
        <f t="shared" si="5"/>
        <v>2.8820682295281892E-3</v>
      </c>
      <c r="D58">
        <f t="shared" si="6"/>
        <v>2.1014449276664717E-23</v>
      </c>
      <c r="E58" s="1">
        <f t="shared" si="7"/>
        <v>2.3074996543749076E-23</v>
      </c>
      <c r="F58">
        <v>0.38</v>
      </c>
    </row>
    <row r="59" spans="1:6" x14ac:dyDescent="0.25">
      <c r="A59">
        <v>0.39</v>
      </c>
      <c r="B59">
        <f t="shared" si="4"/>
        <v>5.0190380268258677E-21</v>
      </c>
      <c r="C59">
        <f t="shared" si="5"/>
        <v>3.760687761923209E-3</v>
      </c>
      <c r="D59">
        <f t="shared" si="6"/>
        <v>2.2055339668703154E-22</v>
      </c>
      <c r="E59" s="1">
        <f t="shared" si="7"/>
        <v>2.4362839323078061E-22</v>
      </c>
      <c r="F59">
        <v>0.39</v>
      </c>
    </row>
    <row r="60" spans="1:6" x14ac:dyDescent="0.25">
      <c r="A60">
        <v>0.4</v>
      </c>
      <c r="B60">
        <f t="shared" si="4"/>
        <v>3.8479459318331812E-20</v>
      </c>
      <c r="C60">
        <f t="shared" si="5"/>
        <v>4.8543507085787125E-3</v>
      </c>
      <c r="D60">
        <f t="shared" si="6"/>
        <v>2.1826600426498153E-21</v>
      </c>
      <c r="E60" s="1">
        <f t="shared" si="7"/>
        <v>2.426288435880596E-21</v>
      </c>
      <c r="F60">
        <v>0.4</v>
      </c>
    </row>
    <row r="61" spans="1:6" x14ac:dyDescent="0.25">
      <c r="A61">
        <v>0.41</v>
      </c>
      <c r="B61">
        <f t="shared" si="4"/>
        <v>2.8119901230067757E-19</v>
      </c>
      <c r="C61">
        <f t="shared" si="5"/>
        <v>6.2011156692737008E-3</v>
      </c>
      <c r="D61">
        <f t="shared" si="6"/>
        <v>2.0375562684072149E-20</v>
      </c>
      <c r="E61" s="1">
        <f t="shared" si="7"/>
        <v>2.2801851119952746E-20</v>
      </c>
      <c r="F61">
        <v>0.41</v>
      </c>
    </row>
    <row r="62" spans="1:6" x14ac:dyDescent="0.25">
      <c r="A62">
        <v>0.42</v>
      </c>
      <c r="B62">
        <f t="shared" si="4"/>
        <v>1.9587344811432037E-18</v>
      </c>
      <c r="C62">
        <f t="shared" si="5"/>
        <v>7.8422700878404347E-3</v>
      </c>
      <c r="D62">
        <f t="shared" si="6"/>
        <v>1.7949127875209383E-19</v>
      </c>
      <c r="E62" s="1">
        <f t="shared" si="7"/>
        <v>2.0229312987204658E-19</v>
      </c>
      <c r="F62">
        <v>0.42</v>
      </c>
    </row>
    <row r="63" spans="1:6" x14ac:dyDescent="0.25">
      <c r="A63">
        <v>0.43</v>
      </c>
      <c r="B63">
        <f t="shared" si="4"/>
        <v>1.3005135480108429E-17</v>
      </c>
      <c r="C63">
        <f t="shared" si="5"/>
        <v>9.8218043901893218E-3</v>
      </c>
      <c r="D63">
        <f t="shared" si="6"/>
        <v>1.4925612044710902E-18</v>
      </c>
      <c r="E63" s="1">
        <f t="shared" si="7"/>
        <v>1.6948543343431367E-18</v>
      </c>
      <c r="F63">
        <v>0.43</v>
      </c>
    </row>
    <row r="64" spans="1:6" x14ac:dyDescent="0.25">
      <c r="A64">
        <v>0.44</v>
      </c>
      <c r="B64">
        <f t="shared" si="4"/>
        <v>8.2306153769232555E-17</v>
      </c>
      <c r="C64">
        <f t="shared" si="5"/>
        <v>1.2185669674496004E-2</v>
      </c>
      <c r="D64">
        <f t="shared" si="6"/>
        <v>1.1719462565647019E-17</v>
      </c>
      <c r="E64" s="1">
        <f t="shared" si="7"/>
        <v>1.3414316899990156E-17</v>
      </c>
      <c r="F64">
        <v>0.44</v>
      </c>
    </row>
    <row r="65" spans="1:6" x14ac:dyDescent="0.25">
      <c r="A65">
        <v>0.45</v>
      </c>
      <c r="B65">
        <f t="shared" si="4"/>
        <v>4.9651048098564578E-16</v>
      </c>
      <c r="C65">
        <f t="shared" si="5"/>
        <v>1.4980803178953464E-2</v>
      </c>
      <c r="D65">
        <f t="shared" si="6"/>
        <v>8.6913953720811327E-17</v>
      </c>
      <c r="E65" s="1">
        <f t="shared" si="7"/>
        <v>1.0032827062080148E-16</v>
      </c>
      <c r="F65">
        <v>0.45</v>
      </c>
    </row>
    <row r="66" spans="1:6" x14ac:dyDescent="0.25">
      <c r="A66">
        <v>0.46</v>
      </c>
      <c r="B66">
        <f t="shared" si="4"/>
        <v>2.8549847034854317E-15</v>
      </c>
      <c r="C66">
        <f t="shared" si="5"/>
        <v>1.8253912770974157E-2</v>
      </c>
      <c r="D66">
        <f t="shared" si="6"/>
        <v>6.0895576211812596E-16</v>
      </c>
      <c r="E66" s="1">
        <f t="shared" si="7"/>
        <v>7.0928403273892745E-16</v>
      </c>
      <c r="F66">
        <v>0.46</v>
      </c>
    </row>
    <row r="67" spans="1:6" x14ac:dyDescent="0.25">
      <c r="A67">
        <v>0.47</v>
      </c>
      <c r="B67">
        <f t="shared" si="4"/>
        <v>1.5648004395566492E-14</v>
      </c>
      <c r="C67">
        <f t="shared" si="5"/>
        <v>2.2050020475324349E-2</v>
      </c>
      <c r="D67">
        <f t="shared" si="6"/>
        <v>4.0317532452831248E-15</v>
      </c>
      <c r="E67" s="1">
        <f t="shared" si="7"/>
        <v>4.7410372780220527E-15</v>
      </c>
      <c r="F67">
        <v>0.47</v>
      </c>
    </row>
    <row r="68" spans="1:6" x14ac:dyDescent="0.25">
      <c r="A68">
        <v>0.48</v>
      </c>
      <c r="B68">
        <f t="shared" si="4"/>
        <v>8.1751266581633562E-14</v>
      </c>
      <c r="C68">
        <f t="shared" si="5"/>
        <v>2.6410775491252765E-2</v>
      </c>
      <c r="D68">
        <f t="shared" si="6"/>
        <v>2.522909261729302E-14</v>
      </c>
      <c r="E68" s="1">
        <f t="shared" si="7"/>
        <v>2.9970129895315071E-14</v>
      </c>
      <c r="F68">
        <v>0.48</v>
      </c>
    </row>
    <row r="69" spans="1:6" x14ac:dyDescent="0.25">
      <c r="A69">
        <v>0.49</v>
      </c>
      <c r="B69">
        <f t="shared" si="4"/>
        <v>4.0710919963339381E-13</v>
      </c>
      <c r="C69">
        <f t="shared" si="5"/>
        <v>3.1372559046784147E-2</v>
      </c>
      <c r="D69">
        <f t="shared" si="6"/>
        <v>1.4924055295402284E-13</v>
      </c>
      <c r="E69" s="1">
        <f t="shared" si="7"/>
        <v>1.792106828493379E-13</v>
      </c>
      <c r="F69">
        <v>0.49</v>
      </c>
    </row>
    <row r="70" spans="1:6" x14ac:dyDescent="0.25">
      <c r="A70">
        <v>0.5</v>
      </c>
      <c r="B70">
        <f t="shared" si="4"/>
        <v>1.9324522369176071E-12</v>
      </c>
      <c r="C70">
        <f t="shared" si="5"/>
        <v>3.6964416503906257E-2</v>
      </c>
      <c r="D70">
        <f t="shared" si="6"/>
        <v>8.3467731694131466E-13</v>
      </c>
      <c r="E70" s="1">
        <f t="shared" si="7"/>
        <v>1.0138879997906525E-12</v>
      </c>
      <c r="F70">
        <v>0.5</v>
      </c>
    </row>
    <row r="71" spans="1:6" x14ac:dyDescent="0.25">
      <c r="A71">
        <v>0.51</v>
      </c>
      <c r="B71">
        <f t="shared" si="4"/>
        <v>8.7435654654479262E-12</v>
      </c>
      <c r="C71">
        <f t="shared" si="5"/>
        <v>4.3205865955085576E-2</v>
      </c>
      <c r="D71">
        <f t="shared" si="6"/>
        <v>4.4142534759391873E-12</v>
      </c>
      <c r="E71" s="1">
        <f t="shared" si="7"/>
        <v>5.4281414757298398E-12</v>
      </c>
      <c r="F71">
        <v>0.51</v>
      </c>
    </row>
    <row r="72" spans="1:6" x14ac:dyDescent="0.25">
      <c r="A72">
        <v>0.52</v>
      </c>
      <c r="B72">
        <f t="shared" si="4"/>
        <v>3.7709503843230122E-11</v>
      </c>
      <c r="C72">
        <f t="shared" si="5"/>
        <v>5.0104646625815298E-2</v>
      </c>
      <c r="D72">
        <f t="shared" si="6"/>
        <v>2.2077749909976586E-11</v>
      </c>
      <c r="E72" s="1">
        <f t="shared" si="7"/>
        <v>2.7505891385706426E-11</v>
      </c>
      <c r="F72">
        <v>0.52</v>
      </c>
    </row>
    <row r="73" spans="1:6" x14ac:dyDescent="0.25">
      <c r="A73">
        <v>0.53</v>
      </c>
      <c r="B73">
        <f t="shared" si="4"/>
        <v>1.5502295952922959E-10</v>
      </c>
      <c r="C73">
        <f t="shared" si="5"/>
        <v>5.7654484104906291E-2</v>
      </c>
      <c r="D73">
        <f t="shared" si="6"/>
        <v>1.0443717164277196E-10</v>
      </c>
      <c r="E73" s="1">
        <f t="shared" si="7"/>
        <v>1.3194306302847838E-10</v>
      </c>
      <c r="F73">
        <v>0.53</v>
      </c>
    </row>
    <row r="74" spans="1:6" x14ac:dyDescent="0.25">
      <c r="A74">
        <v>0.54</v>
      </c>
      <c r="B74">
        <f t="shared" si="4"/>
        <v>6.0746976844105528E-10</v>
      </c>
      <c r="C74">
        <f t="shared" si="5"/>
        <v>6.5832962059815439E-2</v>
      </c>
      <c r="D74">
        <f t="shared" si="6"/>
        <v>4.6729814088919901E-10</v>
      </c>
      <c r="E74" s="1">
        <f t="shared" si="7"/>
        <v>5.9924120391767737E-10</v>
      </c>
      <c r="F74">
        <v>0.54</v>
      </c>
    </row>
    <row r="75" spans="1:6" x14ac:dyDescent="0.25">
      <c r="A75">
        <v>0.55000000000000004</v>
      </c>
      <c r="B75">
        <f t="shared" si="4"/>
        <v>2.2690142913739967E-9</v>
      </c>
      <c r="C75">
        <f t="shared" si="5"/>
        <v>7.4599600882996539E-2</v>
      </c>
      <c r="D75">
        <f t="shared" si="6"/>
        <v>1.9778790160646009E-9</v>
      </c>
      <c r="E75" s="1">
        <f t="shared" si="7"/>
        <v>2.5771202199822781E-9</v>
      </c>
      <c r="F75">
        <v>0.55000000000000004</v>
      </c>
    </row>
    <row r="76" spans="1:6" x14ac:dyDescent="0.25">
      <c r="A76">
        <v>0.56000000000000005</v>
      </c>
      <c r="B76">
        <f t="shared" si="4"/>
        <v>8.0785640437823661E-9</v>
      </c>
      <c r="C76">
        <f t="shared" si="5"/>
        <v>8.3894251834857811E-2</v>
      </c>
      <c r="D76">
        <f t="shared" si="6"/>
        <v>7.9194015693688719E-9</v>
      </c>
      <c r="E76" s="1">
        <f t="shared" si="7"/>
        <v>1.0496521789351149E-8</v>
      </c>
      <c r="F76">
        <v>0.56000000000000005</v>
      </c>
    </row>
    <row r="77" spans="1:6" x14ac:dyDescent="0.25">
      <c r="A77">
        <v>0.56999999999999995</v>
      </c>
      <c r="B77">
        <f t="shared" si="4"/>
        <v>2.7416748181332568E-8</v>
      </c>
      <c r="C77">
        <f t="shared" si="5"/>
        <v>9.363591986142622E-2</v>
      </c>
      <c r="D77">
        <f t="shared" si="6"/>
        <v>2.999745510883442E-8</v>
      </c>
      <c r="E77" s="1">
        <f t="shared" si="7"/>
        <v>4.0493976898185569E-8</v>
      </c>
      <c r="F77">
        <v>0.56999999999999995</v>
      </c>
    </row>
    <row r="78" spans="1:6" x14ac:dyDescent="0.25">
      <c r="A78">
        <v>0.57999999999999996</v>
      </c>
      <c r="B78">
        <f t="shared" si="4"/>
        <v>8.8691700475590267E-8</v>
      </c>
      <c r="C78">
        <f t="shared" si="5"/>
        <v>0.10372212855378903</v>
      </c>
      <c r="D78">
        <f t="shared" si="6"/>
        <v>1.074930510589449E-7</v>
      </c>
      <c r="E78" s="1">
        <f t="shared" si="7"/>
        <v>1.4798702795713045E-7</v>
      </c>
      <c r="F78">
        <v>0.57999999999999996</v>
      </c>
    </row>
    <row r="79" spans="1:6" x14ac:dyDescent="0.25">
      <c r="A79">
        <v>0.59</v>
      </c>
      <c r="B79">
        <f t="shared" si="4"/>
        <v>2.7348638587563202E-7</v>
      </c>
      <c r="C79">
        <f t="shared" si="5"/>
        <v>0.11402893592964826</v>
      </c>
      <c r="D79">
        <f t="shared" si="6"/>
        <v>3.6439866013437629E-7</v>
      </c>
      <c r="E79" s="1">
        <f t="shared" si="7"/>
        <v>5.123856880915068E-7</v>
      </c>
      <c r="F79">
        <v>0.59</v>
      </c>
    </row>
    <row r="80" spans="1:6" x14ac:dyDescent="0.25">
      <c r="A80">
        <v>0.6</v>
      </c>
      <c r="B80">
        <f t="shared" si="4"/>
        <v>8.0384912768027614E-7</v>
      </c>
      <c r="C80">
        <f t="shared" si="5"/>
        <v>0.12441169921478495</v>
      </c>
      <c r="D80">
        <f t="shared" si="6"/>
        <v>1.1685888930530579E-6</v>
      </c>
      <c r="E80" s="1">
        <f t="shared" si="7"/>
        <v>1.6809745811445647E-6</v>
      </c>
      <c r="F80">
        <v>0.6</v>
      </c>
    </row>
    <row r="81" spans="1:6" x14ac:dyDescent="0.25">
      <c r="A81">
        <v>0.61</v>
      </c>
      <c r="B81">
        <f t="shared" si="4"/>
        <v>2.2521632942108009E-6</v>
      </c>
      <c r="C81">
        <f t="shared" si="5"/>
        <v>0.13470667010678214</v>
      </c>
      <c r="D81">
        <f t="shared" si="6"/>
        <v>3.5449895918267647E-6</v>
      </c>
      <c r="E81" s="1">
        <f t="shared" si="7"/>
        <v>5.2259641729713296E-6</v>
      </c>
      <c r="F81">
        <v>0.61</v>
      </c>
    </row>
    <row r="82" spans="1:6" x14ac:dyDescent="0.25">
      <c r="A82">
        <v>0.62</v>
      </c>
      <c r="B82">
        <f t="shared" si="4"/>
        <v>6.0146739188457842E-6</v>
      </c>
      <c r="C82">
        <f t="shared" si="5"/>
        <v>0.144733478853876</v>
      </c>
      <c r="D82">
        <f t="shared" si="6"/>
        <v>1.0172016971154232E-5</v>
      </c>
      <c r="E82" s="1">
        <f t="shared" si="7"/>
        <v>1.5397981144125562E-5</v>
      </c>
      <c r="F82">
        <v>0.62</v>
      </c>
    </row>
    <row r="83" spans="1:6" x14ac:dyDescent="0.25">
      <c r="A83">
        <v>0.63</v>
      </c>
      <c r="B83">
        <f t="shared" si="4"/>
        <v>1.5311281645397518E-5</v>
      </c>
      <c r="C83">
        <f t="shared" si="5"/>
        <v>0.15429853588552317</v>
      </c>
      <c r="D83">
        <f t="shared" si="6"/>
        <v>2.7605736486280603E-5</v>
      </c>
      <c r="E83" s="1">
        <f t="shared" si="7"/>
        <v>4.3003717630406164E-5</v>
      </c>
      <c r="F83">
        <v>0.63</v>
      </c>
    </row>
    <row r="84" spans="1:6" x14ac:dyDescent="0.25">
      <c r="A84">
        <v>0.64</v>
      </c>
      <c r="B84">
        <f t="shared" ref="B84:B115" si="8">NORMDIST($A84+0.01,C$8,C$10,1)-NORMDIST($A84,C$8,C$10,1)</f>
        <v>3.7153403219219449E-5</v>
      </c>
      <c r="C84">
        <f t="shared" ref="C84:C120" si="9">BINOMDIST(C$5,C$4,$A84,0)</f>
        <v>0.16319934401354452</v>
      </c>
      <c r="D84">
        <f t="shared" ref="D84:D115" si="10">B84*C84/C$12</f>
        <v>7.0850512706498243E-5</v>
      </c>
      <c r="E84" s="1">
        <f t="shared" ref="E84:E115" si="11">E83+D84</f>
        <v>1.138542303369044E-4</v>
      </c>
      <c r="F84">
        <v>0.64</v>
      </c>
    </row>
    <row r="85" spans="1:6" x14ac:dyDescent="0.25">
      <c r="A85">
        <v>0.65</v>
      </c>
      <c r="B85">
        <f t="shared" si="8"/>
        <v>8.5935694232621161E-5</v>
      </c>
      <c r="C85">
        <f t="shared" si="9"/>
        <v>0.17122967307079331</v>
      </c>
      <c r="D85">
        <f t="shared" si="10"/>
        <v>1.7194066612512173E-4</v>
      </c>
      <c r="E85" s="1">
        <f t="shared" si="11"/>
        <v>2.8579489646202616E-4</v>
      </c>
      <c r="F85">
        <v>0.65</v>
      </c>
    </row>
    <row r="86" spans="1:6" x14ac:dyDescent="0.25">
      <c r="A86">
        <v>0.66</v>
      </c>
      <c r="B86">
        <f t="shared" si="8"/>
        <v>1.8946841899550819E-4</v>
      </c>
      <c r="C86">
        <f t="shared" si="9"/>
        <v>0.17818550335236816</v>
      </c>
      <c r="D86">
        <f t="shared" si="10"/>
        <v>3.9448926280248348E-4</v>
      </c>
      <c r="E86" s="1">
        <f t="shared" si="11"/>
        <v>6.8028415926450964E-4</v>
      </c>
      <c r="F86">
        <v>0.66</v>
      </c>
    </row>
    <row r="87" spans="1:6" x14ac:dyDescent="0.25">
      <c r="A87">
        <v>0.67</v>
      </c>
      <c r="B87">
        <f t="shared" si="8"/>
        <v>3.9818842210540077E-4</v>
      </c>
      <c r="C87">
        <f t="shared" si="9"/>
        <v>0.18387159587563945</v>
      </c>
      <c r="D87">
        <f t="shared" si="10"/>
        <v>8.5551821629728205E-4</v>
      </c>
      <c r="E87" s="1">
        <f t="shared" si="11"/>
        <v>1.5358023755617917E-3</v>
      </c>
      <c r="F87">
        <v>0.67</v>
      </c>
    </row>
    <row r="88" spans="1:6" x14ac:dyDescent="0.25">
      <c r="A88">
        <v>0.68</v>
      </c>
      <c r="B88">
        <f t="shared" si="8"/>
        <v>7.9768103522206903E-4</v>
      </c>
      <c r="C88">
        <f t="shared" si="9"/>
        <v>0.18810849820797715</v>
      </c>
      <c r="D88">
        <f t="shared" si="10"/>
        <v>1.7533300280789439E-3</v>
      </c>
      <c r="E88" s="1">
        <f t="shared" si="11"/>
        <v>3.2891324036407356E-3</v>
      </c>
      <c r="F88">
        <v>0.68</v>
      </c>
    </row>
    <row r="89" spans="1:6" x14ac:dyDescent="0.25">
      <c r="A89">
        <v>0.69</v>
      </c>
      <c r="B89">
        <f t="shared" si="8"/>
        <v>1.5232073147342163E-3</v>
      </c>
      <c r="C89">
        <f t="shared" si="9"/>
        <v>0.1907397467635881</v>
      </c>
      <c r="D89">
        <f t="shared" si="10"/>
        <v>3.3948939007158183E-3</v>
      </c>
      <c r="E89" s="1">
        <f t="shared" si="11"/>
        <v>6.6840263043565539E-3</v>
      </c>
      <c r="F89">
        <v>0.69</v>
      </c>
    </row>
    <row r="90" spans="1:6" x14ac:dyDescent="0.25">
      <c r="A90">
        <v>0.7</v>
      </c>
      <c r="B90">
        <f t="shared" si="8"/>
        <v>2.7725419713058087E-3</v>
      </c>
      <c r="C90">
        <f t="shared" si="9"/>
        <v>0.1916389827534426</v>
      </c>
      <c r="D90">
        <f t="shared" si="10"/>
        <v>6.2085184188536485E-3</v>
      </c>
      <c r="E90" s="1">
        <f t="shared" si="11"/>
        <v>1.2892544723210202E-2</v>
      </c>
      <c r="F90">
        <v>0.7</v>
      </c>
    </row>
    <row r="91" spans="1:6" x14ac:dyDescent="0.25">
      <c r="A91">
        <v>0.71</v>
      </c>
      <c r="B91">
        <f t="shared" si="8"/>
        <v>4.8104625653417228E-3</v>
      </c>
      <c r="C91">
        <f t="shared" si="9"/>
        <v>0.19071666239969756</v>
      </c>
      <c r="D91">
        <f t="shared" si="10"/>
        <v>1.0720164876371457E-2</v>
      </c>
      <c r="E91" s="1">
        <f t="shared" si="11"/>
        <v>2.3612709599581658E-2</v>
      </c>
      <c r="F91">
        <v>0.71</v>
      </c>
    </row>
    <row r="92" spans="1:6" x14ac:dyDescent="0.25">
      <c r="A92">
        <v>0.72</v>
      </c>
      <c r="B92">
        <f t="shared" si="8"/>
        <v>7.9558275956721526E-3</v>
      </c>
      <c r="C92">
        <f t="shared" si="9"/>
        <v>0.18792601581958346</v>
      </c>
      <c r="D92">
        <f t="shared" si="10"/>
        <v>1.7470215310753448E-2</v>
      </c>
      <c r="E92" s="1">
        <f t="shared" si="11"/>
        <v>4.1082924910335106E-2</v>
      </c>
      <c r="F92">
        <v>0.72</v>
      </c>
    </row>
    <row r="93" spans="1:6" x14ac:dyDescent="0.25">
      <c r="A93">
        <v>0.73</v>
      </c>
      <c r="B93">
        <f t="shared" si="8"/>
        <v>1.2542205137476545E-2</v>
      </c>
      <c r="C93">
        <f t="shared" si="9"/>
        <v>0.18326789643876998</v>
      </c>
      <c r="D93">
        <f t="shared" si="10"/>
        <v>2.6858780030344812E-2</v>
      </c>
      <c r="E93" s="1">
        <f t="shared" si="11"/>
        <v>6.7941704940679915E-2</v>
      </c>
      <c r="F93">
        <v>0.73</v>
      </c>
    </row>
    <row r="94" spans="1:6" x14ac:dyDescent="0.25">
      <c r="A94">
        <v>0.74</v>
      </c>
      <c r="B94">
        <f t="shared" si="8"/>
        <v>1.8847451259031013E-2</v>
      </c>
      <c r="C94">
        <f t="shared" si="9"/>
        <v>0.17679416711216472</v>
      </c>
      <c r="D94">
        <f t="shared" si="10"/>
        <v>3.89355710774206E-2</v>
      </c>
      <c r="E94" s="1">
        <f t="shared" si="11"/>
        <v>0.10687727601810051</v>
      </c>
      <c r="F94">
        <v>0.74</v>
      </c>
    </row>
    <row r="95" spans="1:6" x14ac:dyDescent="0.25">
      <c r="A95">
        <v>0.75</v>
      </c>
      <c r="B95">
        <f t="shared" si="8"/>
        <v>2.6997385788662474E-2</v>
      </c>
      <c r="C95">
        <f t="shared" si="9"/>
        <v>0.1686092932141037</v>
      </c>
      <c r="D95">
        <f t="shared" si="10"/>
        <v>5.3189904204841501E-2</v>
      </c>
      <c r="E95" s="1">
        <f t="shared" si="11"/>
        <v>0.16006718022294203</v>
      </c>
      <c r="F95">
        <v>0.75</v>
      </c>
    </row>
    <row r="96" spans="1:6" x14ac:dyDescent="0.25">
      <c r="A96">
        <v>0.76</v>
      </c>
      <c r="B96">
        <f t="shared" si="8"/>
        <v>3.6862203648210828E-2</v>
      </c>
      <c r="C96">
        <f t="shared" si="9"/>
        <v>0.15886985917600865</v>
      </c>
      <c r="D96">
        <f t="shared" si="10"/>
        <v>6.8430354893827525E-2</v>
      </c>
      <c r="E96" s="1">
        <f t="shared" si="11"/>
        <v>0.22849753511676957</v>
      </c>
      <c r="F96">
        <v>0.76</v>
      </c>
    </row>
    <row r="97" spans="1:6" x14ac:dyDescent="0.25">
      <c r="A97">
        <v>0.77</v>
      </c>
      <c r="B97">
        <f t="shared" si="8"/>
        <v>4.797682432303535E-2</v>
      </c>
      <c r="C97">
        <f t="shared" si="9"/>
        <v>0.14778179485677903</v>
      </c>
      <c r="D97">
        <f t="shared" si="10"/>
        <v>8.2847312035100026E-2</v>
      </c>
      <c r="E97" s="1">
        <f t="shared" si="11"/>
        <v>0.31134484715186961</v>
      </c>
      <c r="F97">
        <v>0.77</v>
      </c>
    </row>
    <row r="98" spans="1:6" x14ac:dyDescent="0.25">
      <c r="A98">
        <v>0.78</v>
      </c>
      <c r="B98">
        <f t="shared" si="8"/>
        <v>5.9521302911172608E-2</v>
      </c>
      <c r="C98">
        <f t="shared" si="9"/>
        <v>0.13559519218693927</v>
      </c>
      <c r="D98">
        <f t="shared" si="10"/>
        <v>9.4306734686269322E-2</v>
      </c>
      <c r="E98" s="1">
        <f t="shared" si="11"/>
        <v>0.40565158183813893</v>
      </c>
      <c r="F98">
        <v>0.78</v>
      </c>
    </row>
    <row r="99" spans="1:6" x14ac:dyDescent="0.25">
      <c r="A99">
        <v>0.79</v>
      </c>
      <c r="B99">
        <f t="shared" si="8"/>
        <v>7.0388899456109599E-2</v>
      </c>
      <c r="C99">
        <f t="shared" si="9"/>
        <v>0.122596709779124</v>
      </c>
      <c r="D99">
        <f t="shared" si="10"/>
        <v>0.10083446015095351</v>
      </c>
      <c r="E99" s="1">
        <f t="shared" si="11"/>
        <v>0.50648604198909242</v>
      </c>
      <c r="F99">
        <v>0.79</v>
      </c>
    </row>
    <row r="100" spans="1:6" x14ac:dyDescent="0.25">
      <c r="A100">
        <v>0.8</v>
      </c>
      <c r="B100">
        <f t="shared" si="8"/>
        <v>7.9346322350552723E-2</v>
      </c>
      <c r="C100">
        <f t="shared" si="9"/>
        <v>0.10909970097305018</v>
      </c>
      <c r="D100">
        <f t="shared" si="10"/>
        <v>0.10115243695689766</v>
      </c>
      <c r="E100" s="1">
        <f t="shared" si="11"/>
        <v>0.6076384789459901</v>
      </c>
      <c r="F100">
        <v>0.8</v>
      </c>
    </row>
    <row r="101" spans="1:6" x14ac:dyDescent="0.25">
      <c r="A101">
        <v>0.81</v>
      </c>
      <c r="B101">
        <f t="shared" si="8"/>
        <v>8.5259024517024773E-2</v>
      </c>
      <c r="C101">
        <f t="shared" si="9"/>
        <v>9.5432354402482808E-2</v>
      </c>
      <c r="D101">
        <f t="shared" si="10"/>
        <v>9.5074048014767085E-2</v>
      </c>
      <c r="E101" s="1">
        <f t="shared" si="11"/>
        <v>0.70271252696075714</v>
      </c>
      <c r="F101">
        <v>0.81</v>
      </c>
    </row>
    <row r="102" spans="1:6" x14ac:dyDescent="0.25">
      <c r="A102">
        <v>0.82</v>
      </c>
      <c r="B102">
        <f t="shared" si="8"/>
        <v>8.7326262932222232E-2</v>
      </c>
      <c r="C102">
        <f t="shared" si="9"/>
        <v>8.1924298701789508E-2</v>
      </c>
      <c r="D102">
        <f t="shared" si="10"/>
        <v>8.3595633884252313E-2</v>
      </c>
      <c r="E102" s="1">
        <f t="shared" si="11"/>
        <v>0.78630816084500943</v>
      </c>
      <c r="F102">
        <v>0.82</v>
      </c>
    </row>
    <row r="103" spans="1:6" x14ac:dyDescent="0.25">
      <c r="A103">
        <v>0.83</v>
      </c>
      <c r="B103">
        <f t="shared" si="8"/>
        <v>8.5259024517024717E-2</v>
      </c>
      <c r="C103">
        <f t="shared" si="9"/>
        <v>6.8892285057855163E-2</v>
      </c>
      <c r="D103">
        <f t="shared" si="10"/>
        <v>6.8633624921519643E-2</v>
      </c>
      <c r="E103" s="1">
        <f t="shared" si="11"/>
        <v>0.85494178576652913</v>
      </c>
      <c r="F103">
        <v>0.83</v>
      </c>
    </row>
    <row r="104" spans="1:6" x14ac:dyDescent="0.25">
      <c r="A104">
        <v>0.84</v>
      </c>
      <c r="B104">
        <f t="shared" si="8"/>
        <v>7.9346322350552723E-2</v>
      </c>
      <c r="C104">
        <f t="shared" si="9"/>
        <v>5.6625711138978282E-2</v>
      </c>
      <c r="D104">
        <f t="shared" si="10"/>
        <v>5.2500865034816983E-2</v>
      </c>
      <c r="E104" s="1">
        <f t="shared" si="11"/>
        <v>0.90744265080134612</v>
      </c>
      <c r="F104">
        <v>0.84</v>
      </c>
    </row>
    <row r="105" spans="1:6" x14ac:dyDescent="0.25">
      <c r="A105">
        <v>0.85</v>
      </c>
      <c r="B105">
        <f t="shared" si="8"/>
        <v>7.0388899456109377E-2</v>
      </c>
      <c r="C105">
        <f t="shared" si="9"/>
        <v>4.5372873328928934E-2</v>
      </c>
      <c r="D105">
        <f t="shared" si="10"/>
        <v>3.7318694733838587E-2</v>
      </c>
      <c r="E105" s="1">
        <f t="shared" si="11"/>
        <v>0.94476134553518465</v>
      </c>
      <c r="F105">
        <v>0.85</v>
      </c>
    </row>
    <row r="106" spans="1:6" x14ac:dyDescent="0.25">
      <c r="A106">
        <v>0.86</v>
      </c>
      <c r="B106">
        <f t="shared" si="8"/>
        <v>5.9521302911172524E-2</v>
      </c>
      <c r="C106">
        <f t="shared" si="9"/>
        <v>3.5328915000373606E-2</v>
      </c>
      <c r="D106">
        <f t="shared" si="10"/>
        <v>2.4571332950364809E-2</v>
      </c>
      <c r="E106" s="1">
        <f t="shared" si="11"/>
        <v>0.96933267848554949</v>
      </c>
      <c r="F106">
        <v>0.86</v>
      </c>
    </row>
    <row r="107" spans="1:6" x14ac:dyDescent="0.25">
      <c r="A107">
        <v>0.87</v>
      </c>
      <c r="B107">
        <f t="shared" si="8"/>
        <v>4.7976824323035294E-2</v>
      </c>
      <c r="C107">
        <f t="shared" si="9"/>
        <v>2.6626459279793863E-2</v>
      </c>
      <c r="D107">
        <f t="shared" si="10"/>
        <v>1.4926944029072159E-2</v>
      </c>
      <c r="E107" s="1">
        <f t="shared" si="11"/>
        <v>0.98425962251462162</v>
      </c>
      <c r="F107">
        <v>0.87</v>
      </c>
    </row>
    <row r="108" spans="1:6" x14ac:dyDescent="0.25">
      <c r="A108">
        <v>0.88</v>
      </c>
      <c r="B108">
        <f t="shared" si="8"/>
        <v>3.686220364821069E-2</v>
      </c>
      <c r="C108">
        <f t="shared" si="9"/>
        <v>1.9329857604681248E-2</v>
      </c>
      <c r="D108">
        <f t="shared" si="10"/>
        <v>8.3259909890776515E-3</v>
      </c>
      <c r="E108" s="1">
        <f t="shared" si="11"/>
        <v>0.99258561350369923</v>
      </c>
      <c r="F108">
        <v>0.88</v>
      </c>
    </row>
    <row r="109" spans="1:6" x14ac:dyDescent="0.25">
      <c r="A109">
        <v>0.89</v>
      </c>
      <c r="B109">
        <f t="shared" si="8"/>
        <v>2.6997385788662287E-2</v>
      </c>
      <c r="C109">
        <f t="shared" si="9"/>
        <v>1.343383384153083E-2</v>
      </c>
      <c r="D109">
        <f t="shared" si="10"/>
        <v>4.2378704133907612E-3</v>
      </c>
      <c r="E109" s="1">
        <f t="shared" si="11"/>
        <v>0.99682348391708997</v>
      </c>
      <c r="F109">
        <v>0.89</v>
      </c>
    </row>
    <row r="110" spans="1:6" x14ac:dyDescent="0.25">
      <c r="A110">
        <v>0.9</v>
      </c>
      <c r="B110">
        <f t="shared" si="8"/>
        <v>1.8847451259030978E-2</v>
      </c>
      <c r="C110">
        <f t="shared" si="9"/>
        <v>8.8670447555428602E-3</v>
      </c>
      <c r="D110">
        <f t="shared" si="10"/>
        <v>1.9527988788627447E-3</v>
      </c>
      <c r="E110" s="1">
        <f t="shared" si="11"/>
        <v>0.99877628279595276</v>
      </c>
      <c r="F110">
        <v>0.9</v>
      </c>
    </row>
    <row r="111" spans="1:6" x14ac:dyDescent="0.25">
      <c r="A111">
        <v>0.91</v>
      </c>
      <c r="B111">
        <f t="shared" si="8"/>
        <v>1.2542205137476503E-2</v>
      </c>
      <c r="C111">
        <f t="shared" si="9"/>
        <v>5.5007045304389856E-3</v>
      </c>
      <c r="D111">
        <f t="shared" si="10"/>
        <v>8.0615435581398863E-4</v>
      </c>
      <c r="E111" s="1">
        <f t="shared" si="11"/>
        <v>0.99958243715176676</v>
      </c>
      <c r="F111">
        <v>0.91</v>
      </c>
    </row>
    <row r="112" spans="1:6" x14ac:dyDescent="0.25">
      <c r="A112">
        <v>0.92</v>
      </c>
      <c r="B112">
        <f t="shared" si="8"/>
        <v>7.9558275956720381E-3</v>
      </c>
      <c r="C112">
        <f t="shared" si="9"/>
        <v>3.1619374410917197E-3</v>
      </c>
      <c r="D112">
        <f t="shared" si="10"/>
        <v>2.9394401650081648E-4</v>
      </c>
      <c r="E112" s="1">
        <f t="shared" si="11"/>
        <v>0.9998763811682676</v>
      </c>
      <c r="F112">
        <v>0.92</v>
      </c>
    </row>
    <row r="113" spans="1:6" x14ac:dyDescent="0.25">
      <c r="A113">
        <v>0.93</v>
      </c>
      <c r="B113">
        <f t="shared" si="8"/>
        <v>4.8104625653417887E-3</v>
      </c>
      <c r="C113">
        <f t="shared" si="9"/>
        <v>1.6509475960518431E-3</v>
      </c>
      <c r="D113">
        <f t="shared" si="10"/>
        <v>9.2799602348500265E-5</v>
      </c>
      <c r="E113" s="1">
        <f t="shared" si="11"/>
        <v>0.99996918077061614</v>
      </c>
      <c r="F113">
        <v>0.93</v>
      </c>
    </row>
    <row r="114" spans="1:6" x14ac:dyDescent="0.25">
      <c r="A114">
        <v>0.94</v>
      </c>
      <c r="B114">
        <f t="shared" si="8"/>
        <v>2.7725419713058308E-3</v>
      </c>
      <c r="C114">
        <f t="shared" si="9"/>
        <v>7.6046848527152884E-4</v>
      </c>
      <c r="D114">
        <f t="shared" si="10"/>
        <v>2.4636859003997422E-5</v>
      </c>
      <c r="E114" s="1">
        <f t="shared" si="11"/>
        <v>0.99999381762962014</v>
      </c>
      <c r="F114">
        <v>0.94</v>
      </c>
    </row>
    <row r="115" spans="1:6" x14ac:dyDescent="0.25">
      <c r="A115">
        <v>0.95</v>
      </c>
      <c r="B115">
        <f t="shared" si="8"/>
        <v>1.5232073147342096E-3</v>
      </c>
      <c r="C115">
        <f t="shared" si="9"/>
        <v>2.9534815922684467E-4</v>
      </c>
      <c r="D115">
        <f t="shared" si="10"/>
        <v>5.2567735952256388E-6</v>
      </c>
      <c r="E115" s="1">
        <f t="shared" si="11"/>
        <v>0.99999907440321534</v>
      </c>
      <c r="F115">
        <v>0.95</v>
      </c>
    </row>
    <row r="116" spans="1:6" x14ac:dyDescent="0.25">
      <c r="A116">
        <v>0.96</v>
      </c>
      <c r="B116">
        <f>NORMDIST($A116+0.01,C$8,C$10,1)-NORMDIST($A116,C$8,C$10,1)</f>
        <v>7.9768103522204203E-4</v>
      </c>
      <c r="C116">
        <f t="shared" si="9"/>
        <v>8.9648077155878061E-5</v>
      </c>
      <c r="D116">
        <f>B116*C116/C$12</f>
        <v>8.3559577124021728E-7</v>
      </c>
      <c r="E116" s="1">
        <f>E115+D116</f>
        <v>0.99999990999898658</v>
      </c>
      <c r="F116">
        <v>0.96</v>
      </c>
    </row>
    <row r="117" spans="1:6" x14ac:dyDescent="0.25">
      <c r="A117">
        <v>0.97</v>
      </c>
      <c r="B117">
        <f>NORMDIST($A117+0.01,C$8,C$10,1)-NORMDIST($A117,C$8,C$10,1)</f>
        <v>3.9818842210548322E-4</v>
      </c>
      <c r="C117">
        <f t="shared" si="9"/>
        <v>1.8446567969378085E-5</v>
      </c>
      <c r="D117">
        <f>B117*C117/C$12</f>
        <v>8.5828237095662292E-8</v>
      </c>
      <c r="E117" s="1">
        <f>E116+D117</f>
        <v>0.99999999582722365</v>
      </c>
      <c r="F117">
        <v>0.97</v>
      </c>
    </row>
    <row r="118" spans="1:6" x14ac:dyDescent="0.25">
      <c r="A118">
        <v>0.98</v>
      </c>
      <c r="B118">
        <f>NORMDIST($A118+0.01,C$8,C$10,1)-NORMDIST($A118,C$8,C$10,1)</f>
        <v>1.894684189954754E-4</v>
      </c>
      <c r="C118">
        <f t="shared" si="9"/>
        <v>1.8695143457003077E-6</v>
      </c>
      <c r="D118">
        <f>B118*C118/C$12</f>
        <v>4.1389637325064253E-9</v>
      </c>
      <c r="E118" s="1">
        <f>E117+D118</f>
        <v>0.99999999996618738</v>
      </c>
      <c r="F118">
        <v>0.98</v>
      </c>
    </row>
    <row r="119" spans="1:6" x14ac:dyDescent="0.25">
      <c r="A119">
        <v>0.99</v>
      </c>
      <c r="B119">
        <f>NORMDIST($A119+0.01,C$8,C$10,1)-NORMDIST($A119,C$8,C$10,1)</f>
        <v>8.5935694232652793E-5</v>
      </c>
      <c r="C119">
        <f t="shared" si="9"/>
        <v>3.3672587702925753E-8</v>
      </c>
      <c r="D119">
        <f>B119*C119/C$12</f>
        <v>3.3812405618540636E-11</v>
      </c>
      <c r="E119" s="1">
        <f>E118+D119</f>
        <v>0.99999999999999978</v>
      </c>
      <c r="F119">
        <v>0.99</v>
      </c>
    </row>
    <row r="120" spans="1:6" x14ac:dyDescent="0.25">
      <c r="A120">
        <v>1</v>
      </c>
      <c r="B120">
        <f>NORMDIST($A120+0.01,C$8,C$10,1)-NORMDIST($A120,C$8,C$10,1)</f>
        <v>3.7153403219192249E-5</v>
      </c>
      <c r="C120">
        <f t="shared" si="9"/>
        <v>0</v>
      </c>
      <c r="D120">
        <f>B120*C120/C$12</f>
        <v>0</v>
      </c>
      <c r="E120" s="1">
        <f>E119+D120</f>
        <v>0.99999999999999978</v>
      </c>
      <c r="F120">
        <v>1</v>
      </c>
    </row>
  </sheetData>
  <mergeCells count="12">
    <mergeCell ref="A14:B14"/>
    <mergeCell ref="A15:B15"/>
    <mergeCell ref="A8:B8"/>
    <mergeCell ref="A2:D2"/>
    <mergeCell ref="A9:B9"/>
    <mergeCell ref="A10:B10"/>
    <mergeCell ref="A12:B12"/>
    <mergeCell ref="A1:D1"/>
    <mergeCell ref="A3:D3"/>
    <mergeCell ref="A4:B4"/>
    <mergeCell ref="A5:B5"/>
    <mergeCell ref="A7:B7"/>
  </mergeCells>
  <phoneticPr fontId="2" type="noConversion"/>
  <pageMargins left="0.75" right="0.7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19"/>
  <sheetViews>
    <sheetView showGridLines="0" workbookViewId="0">
      <selection sqref="A1:D1"/>
    </sheetView>
  </sheetViews>
  <sheetFormatPr defaultColWidth="8.81640625" defaultRowHeight="12.5" x14ac:dyDescent="0.25"/>
  <cols>
    <col min="1" max="1" width="17.1796875" customWidth="1"/>
    <col min="2" max="2" width="29.36328125" customWidth="1"/>
    <col min="3" max="4" width="26.6328125" customWidth="1"/>
    <col min="5" max="6" width="20" customWidth="1"/>
    <col min="7" max="10" width="12.453125" bestFit="1" customWidth="1"/>
    <col min="12" max="12" width="12.453125" bestFit="1" customWidth="1"/>
    <col min="18" max="19" width="7" customWidth="1"/>
    <col min="20" max="30" width="4.81640625" customWidth="1"/>
    <col min="31" max="41" width="7" customWidth="1"/>
  </cols>
  <sheetData>
    <row r="1" spans="1:41" ht="33.75" customHeight="1" x14ac:dyDescent="0.45">
      <c r="A1" s="244" t="s">
        <v>41</v>
      </c>
      <c r="B1" s="245"/>
      <c r="C1" s="245"/>
      <c r="D1" s="246"/>
      <c r="R1" t="s">
        <v>1</v>
      </c>
      <c r="S1" t="s">
        <v>2</v>
      </c>
      <c r="T1" t="s">
        <v>3</v>
      </c>
      <c r="U1" t="s">
        <v>4</v>
      </c>
      <c r="V1" t="s">
        <v>5</v>
      </c>
      <c r="W1" t="s">
        <v>6</v>
      </c>
      <c r="X1" t="s">
        <v>7</v>
      </c>
      <c r="Y1" t="s">
        <v>9</v>
      </c>
      <c r="Z1" t="s">
        <v>0</v>
      </c>
      <c r="AA1" t="s">
        <v>8</v>
      </c>
      <c r="AB1" t="s">
        <v>10</v>
      </c>
      <c r="AC1" t="s">
        <v>11</v>
      </c>
      <c r="AD1" t="s">
        <v>12</v>
      </c>
      <c r="AF1" s="1">
        <v>0.1</v>
      </c>
      <c r="AG1" s="1">
        <v>0.2</v>
      </c>
      <c r="AH1" s="1">
        <v>0.3</v>
      </c>
      <c r="AI1" s="1">
        <v>0.4</v>
      </c>
      <c r="AJ1" s="1">
        <v>0.5</v>
      </c>
      <c r="AK1" s="1">
        <v>0.6</v>
      </c>
      <c r="AL1" s="1">
        <v>0.7</v>
      </c>
      <c r="AM1" s="1">
        <v>0.8</v>
      </c>
      <c r="AN1" s="1">
        <v>0.9</v>
      </c>
      <c r="AO1" s="1">
        <v>1</v>
      </c>
    </row>
    <row r="2" spans="1:41" ht="69" customHeight="1" x14ac:dyDescent="0.25">
      <c r="A2" s="247" t="s">
        <v>24</v>
      </c>
      <c r="B2" s="248"/>
      <c r="C2" s="248"/>
      <c r="D2" s="249"/>
      <c r="AF2" s="1"/>
      <c r="AG2" s="1"/>
      <c r="AH2" s="1"/>
      <c r="AI2" s="1"/>
      <c r="AJ2" s="1"/>
      <c r="AK2" s="1"/>
      <c r="AL2" s="1"/>
      <c r="AM2" s="1"/>
      <c r="AN2" s="1"/>
      <c r="AO2" s="1"/>
    </row>
    <row r="3" spans="1:41" ht="15.5" x14ac:dyDescent="0.35">
      <c r="A3" s="235" t="s">
        <v>1</v>
      </c>
      <c r="B3" s="236"/>
      <c r="C3" s="81">
        <v>20</v>
      </c>
      <c r="D3" s="60"/>
      <c r="R3">
        <v>5</v>
      </c>
      <c r="S3">
        <v>0</v>
      </c>
      <c r="T3">
        <v>0.16334174999999998</v>
      </c>
      <c r="U3">
        <v>0</v>
      </c>
      <c r="V3">
        <v>1</v>
      </c>
      <c r="W3">
        <v>99</v>
      </c>
      <c r="X3">
        <v>0</v>
      </c>
      <c r="Y3">
        <v>0.303951367781155</v>
      </c>
      <c r="Z3">
        <v>0.5</v>
      </c>
      <c r="AA3">
        <v>0</v>
      </c>
      <c r="AB3">
        <v>0</v>
      </c>
      <c r="AC3">
        <v>0</v>
      </c>
      <c r="AD3">
        <v>0</v>
      </c>
      <c r="AF3" s="1">
        <v>0.47035266828318828</v>
      </c>
      <c r="AG3" s="1">
        <v>0.2694917036819981</v>
      </c>
      <c r="AH3" s="1">
        <v>0.14403408912153626</v>
      </c>
      <c r="AI3" s="1">
        <v>7.0405900233990626E-2</v>
      </c>
      <c r="AJ3" s="1">
        <v>3.056168472332732E-2</v>
      </c>
      <c r="AK3" s="1">
        <v>1.1242385577131642E-2</v>
      </c>
      <c r="AL3" s="1">
        <v>3.2332642784501653E-3</v>
      </c>
      <c r="AM3" s="1">
        <v>6.2182401763377637E-4</v>
      </c>
      <c r="AN3" s="1">
        <v>5.5732904178040776E-5</v>
      </c>
      <c r="AO3" s="1">
        <v>7.4717856601846933E-7</v>
      </c>
    </row>
    <row r="4" spans="1:41" ht="15.5" x14ac:dyDescent="0.35">
      <c r="A4" s="235" t="s">
        <v>2</v>
      </c>
      <c r="B4" s="236"/>
      <c r="C4" s="81">
        <v>14</v>
      </c>
      <c r="D4" s="60"/>
      <c r="R4">
        <v>5</v>
      </c>
      <c r="S4">
        <v>1</v>
      </c>
      <c r="T4">
        <v>0.16830808333333336</v>
      </c>
      <c r="U4">
        <v>0</v>
      </c>
      <c r="V4">
        <v>1</v>
      </c>
      <c r="W4">
        <v>99</v>
      </c>
      <c r="X4">
        <v>0</v>
      </c>
      <c r="Y4">
        <v>0.303951367781155</v>
      </c>
      <c r="Z4">
        <v>0.5</v>
      </c>
      <c r="AA4">
        <v>0.2</v>
      </c>
      <c r="AB4">
        <v>0.1788854381999832</v>
      </c>
      <c r="AC4">
        <v>0.49426654583897239</v>
      </c>
      <c r="AD4">
        <v>-9.4266545838972371E-2</v>
      </c>
      <c r="AF4" s="1">
        <v>0.12397862154570709</v>
      </c>
      <c r="AG4" s="1">
        <v>0.23278857190114671</v>
      </c>
      <c r="AH4" s="1">
        <v>0.23371705350762106</v>
      </c>
      <c r="AI4" s="1">
        <v>0.18390134982893691</v>
      </c>
      <c r="AJ4" s="1">
        <v>0.12085383839679176</v>
      </c>
      <c r="AK4" s="1">
        <v>6.6062890981802069E-2</v>
      </c>
      <c r="AL4" s="1">
        <v>2.8593773764534536E-2</v>
      </c>
      <c r="AM4" s="1">
        <v>8.6895475065332795E-3</v>
      </c>
      <c r="AN4" s="1">
        <v>1.3719677213507309E-3</v>
      </c>
      <c r="AO4" s="1">
        <v>4.2384845575615948E-5</v>
      </c>
    </row>
    <row r="5" spans="1:41" ht="15.5" x14ac:dyDescent="0.35">
      <c r="A5" s="50"/>
      <c r="B5" s="51"/>
      <c r="C5" s="62"/>
      <c r="D5" s="60"/>
      <c r="R5">
        <v>5</v>
      </c>
      <c r="S5">
        <v>2</v>
      </c>
      <c r="T5">
        <v>0.16835016666666675</v>
      </c>
      <c r="U5">
        <v>0</v>
      </c>
      <c r="V5">
        <v>1</v>
      </c>
      <c r="W5">
        <v>99</v>
      </c>
      <c r="X5">
        <v>0</v>
      </c>
      <c r="Y5">
        <v>0.303951367781155</v>
      </c>
      <c r="Z5">
        <v>0.5</v>
      </c>
      <c r="AA5">
        <v>0.4</v>
      </c>
      <c r="AB5">
        <v>0.21908902300206645</v>
      </c>
      <c r="AC5">
        <v>0.76040144283839939</v>
      </c>
      <c r="AD5">
        <v>3.9598557161600711E-2</v>
      </c>
      <c r="AF5" s="1">
        <v>1.809774468097744E-2</v>
      </c>
      <c r="AG5" s="1">
        <v>8.6990246369902449E-2</v>
      </c>
      <c r="AH5" s="1">
        <v>0.15989974809899743</v>
      </c>
      <c r="AI5" s="1">
        <v>0.20106024951060236</v>
      </c>
      <c r="AJ5" s="1">
        <v>0.19954575049545753</v>
      </c>
      <c r="AK5" s="1">
        <v>0.16207025112070228</v>
      </c>
      <c r="AL5" s="1">
        <v>0.10578775155787745</v>
      </c>
      <c r="AM5" s="1">
        <v>5.1092252010922379E-2</v>
      </c>
      <c r="AN5" s="1">
        <v>1.4417752644177551E-2</v>
      </c>
      <c r="AO5" s="1">
        <v>1.0382535103825585E-3</v>
      </c>
    </row>
    <row r="6" spans="1:41" ht="15.5" x14ac:dyDescent="0.35">
      <c r="A6" s="235" t="s">
        <v>4</v>
      </c>
      <c r="B6" s="236"/>
      <c r="C6" s="63">
        <v>0.75</v>
      </c>
      <c r="D6" s="60"/>
      <c r="R6">
        <v>10</v>
      </c>
      <c r="S6">
        <v>0</v>
      </c>
      <c r="T6">
        <v>8.6861024488307237E-2</v>
      </c>
      <c r="U6">
        <v>0</v>
      </c>
      <c r="V6">
        <v>1</v>
      </c>
      <c r="W6">
        <v>99</v>
      </c>
      <c r="X6">
        <v>0</v>
      </c>
      <c r="Y6">
        <v>0.303951367781155</v>
      </c>
      <c r="Z6">
        <v>0.5</v>
      </c>
      <c r="AA6">
        <v>0</v>
      </c>
      <c r="AB6">
        <v>0</v>
      </c>
      <c r="AC6">
        <v>0</v>
      </c>
      <c r="AD6">
        <v>0</v>
      </c>
      <c r="AF6" s="1">
        <v>0.68814546838817292</v>
      </c>
      <c r="AG6" s="1">
        <v>0.22715702296301066</v>
      </c>
      <c r="AH6" s="1">
        <v>6.5397037395924396E-2</v>
      </c>
      <c r="AI6" s="1">
        <v>1.5806884658778664E-2</v>
      </c>
      <c r="AJ6" s="1">
        <v>3.0322775970657023E-3</v>
      </c>
      <c r="AK6" s="1">
        <v>4.2281089666240668E-4</v>
      </c>
      <c r="AL6" s="1">
        <v>3.6949634815819365E-5</v>
      </c>
      <c r="AM6" s="1">
        <v>1.5322739418399678E-6</v>
      </c>
      <c r="AN6" s="1">
        <v>1.6185912943278424E-8</v>
      </c>
      <c r="AO6" s="1">
        <v>5.7146509746530683E-12</v>
      </c>
    </row>
    <row r="7" spans="1:41" ht="15.5" x14ac:dyDescent="0.35">
      <c r="A7" s="235" t="s">
        <v>14</v>
      </c>
      <c r="B7" s="236"/>
      <c r="C7" s="63">
        <f>(C6+C8)/2</f>
        <v>0.82499999999999996</v>
      </c>
      <c r="D7" s="60"/>
      <c r="R7">
        <v>10</v>
      </c>
      <c r="S7">
        <v>1</v>
      </c>
      <c r="T7">
        <v>9.1743219768442338E-2</v>
      </c>
      <c r="U7">
        <v>0</v>
      </c>
      <c r="V7">
        <v>1</v>
      </c>
      <c r="W7">
        <v>99</v>
      </c>
      <c r="X7">
        <v>0</v>
      </c>
      <c r="Y7">
        <v>0.303951367781155</v>
      </c>
      <c r="Z7">
        <v>0.5</v>
      </c>
      <c r="AA7">
        <v>0.1</v>
      </c>
      <c r="AB7">
        <v>9.4868329805051388E-2</v>
      </c>
      <c r="AC7">
        <v>0.25605840252930956</v>
      </c>
      <c r="AD7">
        <v>-5.605840252930952E-2</v>
      </c>
      <c r="AF7" s="1">
        <v>0.32333107322082988</v>
      </c>
      <c r="AG7" s="1">
        <v>0.36887446632333865</v>
      </c>
      <c r="AH7" s="1">
        <v>0.20125939600607956</v>
      </c>
      <c r="AI7" s="1">
        <v>7.8447147273393303E-2</v>
      </c>
      <c r="AJ7" s="1">
        <v>2.2746437478196491E-2</v>
      </c>
      <c r="AK7" s="1">
        <v>4.6903850142593351E-3</v>
      </c>
      <c r="AL7" s="1">
        <v>6.1103619742286508E-4</v>
      </c>
      <c r="AM7" s="1">
        <v>3.9345121278011597E-5</v>
      </c>
      <c r="AN7" s="1">
        <v>7.1278699464993878E-7</v>
      </c>
      <c r="AO7" s="1">
        <v>5.782074818938554E-10</v>
      </c>
    </row>
    <row r="8" spans="1:41" ht="15.5" x14ac:dyDescent="0.35">
      <c r="A8" s="235" t="s">
        <v>5</v>
      </c>
      <c r="B8" s="236"/>
      <c r="C8" s="63">
        <v>0.9</v>
      </c>
      <c r="D8" s="60"/>
      <c r="R8">
        <v>10</v>
      </c>
      <c r="S8">
        <v>2</v>
      </c>
      <c r="T8">
        <v>9.1827334261706917E-2</v>
      </c>
      <c r="U8">
        <v>0</v>
      </c>
      <c r="V8">
        <v>1</v>
      </c>
      <c r="W8">
        <v>99</v>
      </c>
      <c r="X8">
        <v>0</v>
      </c>
      <c r="Y8">
        <v>0.303951367781155</v>
      </c>
      <c r="Z8">
        <v>0.5</v>
      </c>
      <c r="AA8">
        <v>0.2</v>
      </c>
      <c r="AB8">
        <v>0.12649110640673519</v>
      </c>
      <c r="AC8">
        <v>0.40807787003907942</v>
      </c>
      <c r="AD8">
        <v>-8.0778700390793934E-3</v>
      </c>
      <c r="AF8" s="1">
        <v>0.10041296367169167</v>
      </c>
      <c r="AG8" s="1">
        <v>0.29879471153027631</v>
      </c>
      <c r="AH8" s="1">
        <v>0.30079093294766157</v>
      </c>
      <c r="AI8" s="1">
        <v>0.1876434373343453</v>
      </c>
      <c r="AJ8" s="1">
        <v>8.2011755678711218E-2</v>
      </c>
      <c r="AK8" s="1">
        <v>2.4989451649939487E-2</v>
      </c>
      <c r="AL8" s="1">
        <v>4.8554636619873026E-3</v>
      </c>
      <c r="AM8" s="1">
        <v>4.8614147918535355E-4</v>
      </c>
      <c r="AN8" s="1">
        <v>1.5113961542079224E-5</v>
      </c>
      <c r="AO8" s="1">
        <v>2.8084659486893315E-8</v>
      </c>
    </row>
    <row r="9" spans="1:41" ht="15.5" x14ac:dyDescent="0.35">
      <c r="A9" s="235" t="s">
        <v>23</v>
      </c>
      <c r="B9" s="236"/>
      <c r="C9" s="64">
        <f>1/((C8-C6)*100)</f>
        <v>6.6666666666666652E-2</v>
      </c>
      <c r="D9" s="60"/>
      <c r="R9">
        <v>10</v>
      </c>
      <c r="S9">
        <v>4</v>
      </c>
      <c r="T9">
        <v>9.1827364559685751E-2</v>
      </c>
      <c r="U9">
        <v>0</v>
      </c>
      <c r="V9">
        <v>1</v>
      </c>
      <c r="W9">
        <v>99</v>
      </c>
      <c r="X9">
        <v>0</v>
      </c>
      <c r="Y9">
        <v>0.303951367781155</v>
      </c>
      <c r="Z9">
        <v>0.5</v>
      </c>
      <c r="AA9">
        <v>0.4</v>
      </c>
      <c r="AB9">
        <v>0.15491933384829668</v>
      </c>
      <c r="AC9">
        <v>0.65484230418044809</v>
      </c>
      <c r="AD9">
        <v>0.14515769581955201</v>
      </c>
      <c r="AF9" s="1">
        <v>3.3988714060436513E-3</v>
      </c>
      <c r="AG9" s="1">
        <v>5.1956065382748565E-2</v>
      </c>
      <c r="AH9" s="1">
        <v>0.16604370060450699</v>
      </c>
      <c r="AI9" s="1">
        <v>0.25962241085216131</v>
      </c>
      <c r="AJ9" s="1">
        <v>0.25576897879682453</v>
      </c>
      <c r="AK9" s="1">
        <v>0.169903453322505</v>
      </c>
      <c r="AL9" s="1">
        <v>7.3660865212892168E-2</v>
      </c>
      <c r="AM9" s="1">
        <v>1.7970456397986223E-2</v>
      </c>
      <c r="AN9" s="1">
        <v>1.6591763558234662E-3</v>
      </c>
      <c r="AO9" s="1">
        <v>1.6021668506893683E-5</v>
      </c>
    </row>
    <row r="10" spans="1:41" ht="15.5" x14ac:dyDescent="0.35">
      <c r="A10" s="50"/>
      <c r="B10" s="51"/>
      <c r="C10" s="62"/>
      <c r="D10" s="60"/>
      <c r="R10">
        <v>10</v>
      </c>
      <c r="S10">
        <v>5</v>
      </c>
      <c r="T10">
        <v>9.1827364552619237E-2</v>
      </c>
      <c r="U10">
        <v>0</v>
      </c>
      <c r="V10">
        <v>1</v>
      </c>
      <c r="W10">
        <v>99</v>
      </c>
      <c r="X10">
        <v>0</v>
      </c>
      <c r="Y10">
        <v>0.303951367781155</v>
      </c>
      <c r="Z10">
        <v>0.5</v>
      </c>
      <c r="AA10">
        <v>0.5</v>
      </c>
      <c r="AB10">
        <v>0.15811388300841897</v>
      </c>
      <c r="AC10">
        <v>0.76009733754884923</v>
      </c>
      <c r="AD10">
        <v>0.23990266245115077</v>
      </c>
      <c r="AF10" s="1">
        <v>3.8360345697300988E-4</v>
      </c>
      <c r="AG10" s="1">
        <v>1.2769343335384284E-2</v>
      </c>
      <c r="AH10" s="1">
        <v>7.0822268964061977E-2</v>
      </c>
      <c r="AI10" s="1">
        <v>0.17363950059056554</v>
      </c>
      <c r="AJ10" s="1">
        <v>0.25592043990331254</v>
      </c>
      <c r="AK10" s="1">
        <v>0.25092252113120261</v>
      </c>
      <c r="AL10" s="1">
        <v>0.16288823483432935</v>
      </c>
      <c r="AM10" s="1">
        <v>6.2407793663877165E-2</v>
      </c>
      <c r="AN10" s="1">
        <v>1.0026374491323931E-2</v>
      </c>
      <c r="AO10" s="1">
        <v>2.1991962896950046E-4</v>
      </c>
    </row>
    <row r="11" spans="1:41" ht="12" customHeight="1" x14ac:dyDescent="0.35">
      <c r="A11" s="240" t="s">
        <v>25</v>
      </c>
      <c r="B11" s="241"/>
      <c r="C11" s="65">
        <f>SUMPRODUCT(B19:B119,C19:C119)</f>
        <v>8.6292412219864126E-2</v>
      </c>
      <c r="D11" s="60"/>
      <c r="R11">
        <v>15</v>
      </c>
      <c r="S11">
        <v>0</v>
      </c>
      <c r="T11">
        <v>5.8207032419441689E-2</v>
      </c>
      <c r="U11">
        <v>0</v>
      </c>
      <c r="V11">
        <v>1</v>
      </c>
      <c r="W11">
        <v>99</v>
      </c>
      <c r="X11">
        <v>0</v>
      </c>
      <c r="Y11">
        <v>0.303951367781155</v>
      </c>
      <c r="Z11">
        <v>0.5</v>
      </c>
      <c r="AA11">
        <v>0</v>
      </c>
      <c r="AB11">
        <v>0</v>
      </c>
      <c r="AC11">
        <v>0</v>
      </c>
      <c r="AD11">
        <v>0</v>
      </c>
      <c r="AF11" s="1">
        <v>0.81639023400486677</v>
      </c>
      <c r="AG11" s="1">
        <v>0.15603852533772855</v>
      </c>
      <c r="AH11" s="1">
        <v>2.4364032250623668E-2</v>
      </c>
      <c r="AI11" s="1">
        <v>2.9403295372716354E-3</v>
      </c>
      <c r="AJ11" s="1">
        <v>2.5284490670018922E-4</v>
      </c>
      <c r="AK11" s="1">
        <v>1.3655485407881862E-5</v>
      </c>
      <c r="AL11" s="1">
        <v>3.7495017812805287E-7</v>
      </c>
      <c r="AM11" s="1">
        <v>3.5226056516179938E-9</v>
      </c>
      <c r="AN11" s="1">
        <v>4.6174175594160261E-12</v>
      </c>
      <c r="AO11" s="1">
        <v>0</v>
      </c>
    </row>
    <row r="12" spans="1:41" ht="15.5" x14ac:dyDescent="0.35">
      <c r="A12" s="50"/>
      <c r="B12" s="51"/>
      <c r="C12" s="62"/>
      <c r="D12" s="60"/>
      <c r="R12">
        <v>15</v>
      </c>
      <c r="S12">
        <v>1</v>
      </c>
      <c r="T12">
        <v>6.3005165343874153E-2</v>
      </c>
      <c r="U12">
        <v>0</v>
      </c>
      <c r="V12">
        <v>1</v>
      </c>
      <c r="W12">
        <v>99</v>
      </c>
      <c r="X12">
        <v>0</v>
      </c>
      <c r="Y12">
        <v>0.303951367781155</v>
      </c>
      <c r="Z12">
        <v>0.5</v>
      </c>
      <c r="AA12">
        <v>6.6666666666666666E-2</v>
      </c>
      <c r="AB12">
        <v>6.4406118871953064E-2</v>
      </c>
      <c r="AC12">
        <v>0.17261473221102946</v>
      </c>
      <c r="AD12">
        <v>-3.9281398877696119E-2</v>
      </c>
      <c r="AF12" s="1">
        <v>0.51149372488290512</v>
      </c>
      <c r="AG12" s="1">
        <v>0.35784310746113412</v>
      </c>
      <c r="AH12" s="1">
        <v>0.10687785073652745</v>
      </c>
      <c r="AI12" s="1">
        <v>2.0851253131654368E-2</v>
      </c>
      <c r="AJ12" s="1">
        <v>2.7092506681875017E-3</v>
      </c>
      <c r="AK12" s="1">
        <v>2.15883371673109E-4</v>
      </c>
      <c r="AL12" s="1">
        <v>8.8016352612907411E-6</v>
      </c>
      <c r="AM12" s="1">
        <v>1.2782547453848991E-7</v>
      </c>
      <c r="AN12" s="1">
        <v>2.8717661582078335E-10</v>
      </c>
      <c r="AO12" s="1">
        <v>6.106226635438361E-15</v>
      </c>
    </row>
    <row r="13" spans="1:41" ht="15.5" x14ac:dyDescent="0.35">
      <c r="A13" s="240" t="s">
        <v>15</v>
      </c>
      <c r="B13" s="241"/>
      <c r="C13" s="63">
        <f>VLOOKUP(0.05,E19:F119,2)</f>
        <v>0.74</v>
      </c>
      <c r="D13" s="60"/>
      <c r="R13">
        <v>15</v>
      </c>
      <c r="S13">
        <v>2</v>
      </c>
      <c r="T13">
        <v>6.3131198352636766E-2</v>
      </c>
      <c r="U13">
        <v>0</v>
      </c>
      <c r="V13">
        <v>1</v>
      </c>
      <c r="W13">
        <v>99</v>
      </c>
      <c r="X13">
        <v>0</v>
      </c>
      <c r="Y13">
        <v>0.303951367781155</v>
      </c>
      <c r="Z13">
        <v>0.5</v>
      </c>
      <c r="AA13">
        <v>0.13333333333333333</v>
      </c>
      <c r="AB13">
        <v>8.7770745147251111E-2</v>
      </c>
      <c r="AC13">
        <v>0.27771620910056138</v>
      </c>
      <c r="AD13">
        <v>-1.1049542433894749E-2</v>
      </c>
      <c r="AF13" s="1">
        <v>0.23229860612200243</v>
      </c>
      <c r="AG13" s="1">
        <v>0.43413636917406589</v>
      </c>
      <c r="AH13" s="1">
        <v>0.24138465005662146</v>
      </c>
      <c r="AI13" s="1">
        <v>7.554973837289003E-2</v>
      </c>
      <c r="AJ13" s="1">
        <v>1.4787131950143251E-2</v>
      </c>
      <c r="AK13" s="1">
        <v>1.7361108056133112E-3</v>
      </c>
      <c r="AL13" s="1">
        <v>1.0502816005297788E-4</v>
      </c>
      <c r="AM13" s="1">
        <v>2.3562972283341921E-6</v>
      </c>
      <c r="AN13" s="1">
        <v>9.0609338920799587E-9</v>
      </c>
      <c r="AO13" s="1">
        <v>4.4797499043625066E-13</v>
      </c>
    </row>
    <row r="14" spans="1:41" ht="16" thickBot="1" x14ac:dyDescent="0.4">
      <c r="A14" s="242" t="s">
        <v>16</v>
      </c>
      <c r="B14" s="243"/>
      <c r="C14" s="66">
        <f>VLOOKUP(0.95,E19:F119,2)</f>
        <v>0.86</v>
      </c>
      <c r="D14" s="61"/>
      <c r="R14">
        <v>15</v>
      </c>
      <c r="S14">
        <v>3</v>
      </c>
      <c r="T14">
        <v>6.3131351310700898E-2</v>
      </c>
      <c r="U14">
        <v>0</v>
      </c>
      <c r="V14">
        <v>1</v>
      </c>
      <c r="W14">
        <v>99</v>
      </c>
      <c r="X14">
        <v>0</v>
      </c>
      <c r="Y14">
        <v>0.303951367781155</v>
      </c>
      <c r="Z14">
        <v>0.5</v>
      </c>
      <c r="AA14">
        <v>0.2</v>
      </c>
      <c r="AB14">
        <v>0.10327955589886445</v>
      </c>
      <c r="AC14">
        <v>0.36989486945363204</v>
      </c>
      <c r="AD14">
        <v>3.0105130546367986E-2</v>
      </c>
      <c r="AF14" s="1">
        <v>7.8972880685964378E-2</v>
      </c>
      <c r="AG14" s="1">
        <v>0.34290421591407599</v>
      </c>
      <c r="AH14" s="1">
        <v>0.34570841524049212</v>
      </c>
      <c r="AI14" s="1">
        <v>0.17223316868376581</v>
      </c>
      <c r="AJ14" s="1">
        <v>5.062347237296827E-2</v>
      </c>
      <c r="AK14" s="1">
        <v>8.7458137683462667E-3</v>
      </c>
      <c r="AL14" s="1">
        <v>7.8467297416795478E-4</v>
      </c>
      <c r="AM14" s="1">
        <v>2.7181677590970565E-5</v>
      </c>
      <c r="AN14" s="1">
        <v>1.786622787491865E-7</v>
      </c>
      <c r="AO14" s="1">
        <v>2.0348056573027407E-11</v>
      </c>
    </row>
    <row r="15" spans="1:41" x14ac:dyDescent="0.25">
      <c r="A15" s="2"/>
      <c r="B15" s="1"/>
      <c r="AF15" s="1"/>
      <c r="AG15" s="1"/>
      <c r="AH15" s="1"/>
      <c r="AI15" s="1"/>
      <c r="AJ15" s="1"/>
      <c r="AK15" s="1"/>
      <c r="AL15" s="1"/>
      <c r="AM15" s="1"/>
      <c r="AN15" s="1"/>
      <c r="AO15" s="1"/>
    </row>
    <row r="16" spans="1:41" ht="13" thickBot="1" x14ac:dyDescent="0.3">
      <c r="R16">
        <v>15</v>
      </c>
      <c r="S16">
        <v>4</v>
      </c>
      <c r="T16">
        <v>6.3131313191403582E-2</v>
      </c>
      <c r="U16">
        <v>0</v>
      </c>
      <c r="V16">
        <v>1</v>
      </c>
      <c r="W16">
        <v>99</v>
      </c>
      <c r="X16">
        <v>0</v>
      </c>
      <c r="Y16">
        <v>0.303951367781155</v>
      </c>
      <c r="Z16">
        <v>0.5</v>
      </c>
      <c r="AA16">
        <v>0.26666666666666666</v>
      </c>
      <c r="AB16">
        <v>0.11417984514369003</v>
      </c>
      <c r="AC16">
        <v>0.45449251192803675</v>
      </c>
      <c r="AD16">
        <v>7.8840821405296552E-2</v>
      </c>
      <c r="AF16" s="1">
        <v>2.0589507881576704E-2</v>
      </c>
      <c r="AG16" s="1">
        <v>0.19632976316285825</v>
      </c>
      <c r="AH16" s="1">
        <v>0.35059702201925891</v>
      </c>
      <c r="AI16" s="1">
        <v>0.27591750151154881</v>
      </c>
      <c r="AJ16" s="1">
        <v>0.12141459724696291</v>
      </c>
      <c r="AK16" s="1">
        <v>3.0828870036421097E-2</v>
      </c>
      <c r="AL16" s="1">
        <v>4.1009592059851885E-3</v>
      </c>
      <c r="AM16" s="1">
        <v>2.1931750906445391E-4</v>
      </c>
      <c r="AN16" s="1">
        <v>2.4607824978817305E-6</v>
      </c>
      <c r="AO16" s="1">
        <v>6.4382577047439327E-10</v>
      </c>
    </row>
    <row r="17" spans="1:41" ht="62.25" customHeight="1" thickBot="1" x14ac:dyDescent="0.35">
      <c r="A17" s="67" t="s">
        <v>13</v>
      </c>
      <c r="B17" s="68" t="s">
        <v>20</v>
      </c>
      <c r="C17" s="68" t="s">
        <v>21</v>
      </c>
      <c r="D17" s="68" t="s">
        <v>22</v>
      </c>
      <c r="E17" s="68" t="s">
        <v>18</v>
      </c>
      <c r="F17" s="69" t="s">
        <v>19</v>
      </c>
      <c r="R17">
        <v>20</v>
      </c>
      <c r="S17">
        <v>7</v>
      </c>
      <c r="T17">
        <v>4.8100048100080298E-2</v>
      </c>
      <c r="U17">
        <v>0</v>
      </c>
      <c r="V17">
        <v>1</v>
      </c>
      <c r="W17">
        <v>99</v>
      </c>
      <c r="X17">
        <v>0</v>
      </c>
      <c r="Y17">
        <v>0.303951367781155</v>
      </c>
      <c r="Z17">
        <v>0.5</v>
      </c>
      <c r="AA17">
        <v>0.35</v>
      </c>
      <c r="AB17">
        <v>0.1066536450385077</v>
      </c>
      <c r="AC17">
        <v>0.5254452460883452</v>
      </c>
      <c r="AD17">
        <v>0.17455475391165481</v>
      </c>
      <c r="AF17" s="1">
        <v>8.3869732653753378E-4</v>
      </c>
      <c r="AG17" s="1">
        <v>4.8120704766790576E-2</v>
      </c>
      <c r="AH17" s="1">
        <v>0.24543183452475881</v>
      </c>
      <c r="AI17" s="1">
        <v>0.37336536454586838</v>
      </c>
      <c r="AJ17" s="1">
        <v>0.24522708731028864</v>
      </c>
      <c r="AK17" s="1">
        <v>7.6201254473998614E-2</v>
      </c>
      <c r="AL17" s="1">
        <v>1.0349601886521675E-2</v>
      </c>
      <c r="AM17" s="1">
        <v>4.6221435015925127E-4</v>
      </c>
      <c r="AN17" s="1">
        <v>3.2405403010971057E-6</v>
      </c>
      <c r="AO17" s="1">
        <v>2.7477486952420804E-10</v>
      </c>
    </row>
    <row r="18" spans="1:41" x14ac:dyDescent="0.25">
      <c r="R18">
        <v>20</v>
      </c>
      <c r="S18">
        <v>9</v>
      </c>
      <c r="T18">
        <v>4.8100048100048108E-2</v>
      </c>
      <c r="U18">
        <v>0</v>
      </c>
      <c r="V18">
        <v>1</v>
      </c>
      <c r="W18">
        <v>99</v>
      </c>
      <c r="X18">
        <v>0</v>
      </c>
      <c r="Y18">
        <v>0.303951367781155</v>
      </c>
      <c r="Z18">
        <v>0.5</v>
      </c>
      <c r="AA18">
        <v>0.45</v>
      </c>
      <c r="AB18">
        <v>0.11124297730643495</v>
      </c>
      <c r="AC18">
        <v>0.63299469766908545</v>
      </c>
      <c r="AD18">
        <v>0.26700530233091452</v>
      </c>
      <c r="AF18" s="1">
        <v>1.8669154141502575E-5</v>
      </c>
      <c r="AG18" s="1">
        <v>4.8695565355314626E-3</v>
      </c>
      <c r="AH18" s="1">
        <v>6.9711802597358305E-2</v>
      </c>
      <c r="AI18" s="1">
        <v>0.25084721461508175</v>
      </c>
      <c r="AJ18" s="1">
        <v>0.35944749590728176</v>
      </c>
      <c r="AK18" s="1">
        <v>0.23748007655199233</v>
      </c>
      <c r="AL18" s="1">
        <v>7.0095712455998327E-2</v>
      </c>
      <c r="AM18" s="1">
        <v>7.3803551037504578E-3</v>
      </c>
      <c r="AN18" s="1">
        <v>1.4905092541117604E-4</v>
      </c>
      <c r="AO18" s="1">
        <v>6.6153453381900817E-8</v>
      </c>
    </row>
    <row r="19" spans="1:41" x14ac:dyDescent="0.25">
      <c r="A19">
        <v>0</v>
      </c>
      <c r="B19">
        <f>IF(OR(A19&lt;C$6,A19&gt;C$8),0,C$9)</f>
        <v>0</v>
      </c>
      <c r="C19">
        <f t="shared" ref="C19:C50" si="0">BINOMDIST(C$4,C$3,$A19,0)</f>
        <v>0</v>
      </c>
      <c r="D19">
        <f t="shared" ref="D19:D50" si="1">B19*C19/C$11</f>
        <v>0</v>
      </c>
      <c r="E19" s="1">
        <f t="shared" ref="E19:E50" si="2">E18+D19</f>
        <v>0</v>
      </c>
      <c r="F19">
        <v>0</v>
      </c>
      <c r="Q19">
        <v>20</v>
      </c>
      <c r="R19">
        <v>10</v>
      </c>
      <c r="S19">
        <v>4.8100048100048094E-2</v>
      </c>
      <c r="T19">
        <v>0</v>
      </c>
      <c r="U19">
        <v>1</v>
      </c>
      <c r="V19">
        <v>99</v>
      </c>
      <c r="W19">
        <v>0</v>
      </c>
      <c r="X19">
        <v>0.303951367781155</v>
      </c>
      <c r="Y19">
        <v>0.5</v>
      </c>
      <c r="Z19">
        <v>0.5</v>
      </c>
      <c r="AA19">
        <v>0.11180339887498948</v>
      </c>
      <c r="AB19">
        <v>0.68391659114935766</v>
      </c>
      <c r="AC19">
        <v>0.31608340885064229</v>
      </c>
      <c r="AE19" s="1">
        <v>2.1288433686384668E-6</v>
      </c>
      <c r="AF19" s="1">
        <v>1.1941821822885196E-3</v>
      </c>
      <c r="AG19" s="1">
        <v>2.8532146059482E-2</v>
      </c>
      <c r="AH19" s="1">
        <v>0.15712015336874052</v>
      </c>
      <c r="AI19" s="1">
        <v>0.33165208000632573</v>
      </c>
      <c r="AJ19" s="1">
        <v>0.31925042469855747</v>
      </c>
      <c r="AK19" s="1">
        <v>0.13899201474511635</v>
      </c>
      <c r="AL19" s="1">
        <v>2.2487155948096915E-2</v>
      </c>
      <c r="AM19" s="1">
        <v>7.6893813376710529E-4</v>
      </c>
      <c r="AN19" s="1">
        <v>7.760142571866524E-7</v>
      </c>
    </row>
    <row r="20" spans="1:41" x14ac:dyDescent="0.25">
      <c r="A20">
        <v>0.01</v>
      </c>
      <c r="B20">
        <f t="shared" ref="B20:B83" si="3">IF(OR(A20&lt;C$6,A20&gt;C$8),0,C$9)</f>
        <v>0</v>
      </c>
      <c r="C20">
        <f t="shared" si="0"/>
        <v>3.6491770590782325E-24</v>
      </c>
      <c r="D20">
        <f t="shared" si="1"/>
        <v>0</v>
      </c>
      <c r="E20" s="1">
        <f t="shared" si="2"/>
        <v>0</v>
      </c>
      <c r="F20">
        <v>0.01</v>
      </c>
      <c r="Q20">
        <v>25</v>
      </c>
      <c r="R20">
        <v>0</v>
      </c>
      <c r="S20">
        <v>3.4009778120038671E-2</v>
      </c>
      <c r="T20">
        <v>0</v>
      </c>
      <c r="U20">
        <v>1</v>
      </c>
      <c r="V20">
        <v>99</v>
      </c>
      <c r="W20">
        <v>0</v>
      </c>
      <c r="X20">
        <v>0.303951367781155</v>
      </c>
      <c r="Y20">
        <v>0.5</v>
      </c>
      <c r="Z20">
        <v>0</v>
      </c>
      <c r="AA20">
        <v>0</v>
      </c>
      <c r="AB20">
        <v>0</v>
      </c>
      <c r="AC20">
        <v>0</v>
      </c>
      <c r="AE20" s="1">
        <v>0.93636168682777887</v>
      </c>
      <c r="AF20" s="1">
        <v>6.071770879234939E-2</v>
      </c>
      <c r="AG20" s="1">
        <v>2.8321012219270081E-3</v>
      </c>
      <c r="AH20" s="1">
        <v>8.6947519158164788E-5</v>
      </c>
      <c r="AI20" s="1">
        <v>1.5426751327485277E-6</v>
      </c>
      <c r="AJ20" s="1">
        <v>1.2927197201584306E-8</v>
      </c>
      <c r="AK20" s="1">
        <v>3.64394070473395E-11</v>
      </c>
      <c r="AL20" s="1">
        <v>1.787459069646502E-14</v>
      </c>
      <c r="AM20" s="1">
        <v>0</v>
      </c>
      <c r="AN20" s="1">
        <v>0</v>
      </c>
    </row>
    <row r="21" spans="1:41" x14ac:dyDescent="0.25">
      <c r="A21">
        <v>0.02</v>
      </c>
      <c r="B21">
        <f t="shared" si="3"/>
        <v>0</v>
      </c>
      <c r="C21">
        <f t="shared" si="0"/>
        <v>5.6254874717861789E-20</v>
      </c>
      <c r="D21">
        <f t="shared" si="1"/>
        <v>0</v>
      </c>
      <c r="E21" s="1">
        <f t="shared" si="2"/>
        <v>0</v>
      </c>
      <c r="F21">
        <v>0.02</v>
      </c>
      <c r="Q21">
        <v>25</v>
      </c>
      <c r="R21">
        <v>1</v>
      </c>
      <c r="S21">
        <v>3.8640180884281894E-2</v>
      </c>
      <c r="T21">
        <v>0</v>
      </c>
      <c r="U21">
        <v>1</v>
      </c>
      <c r="V21">
        <v>99</v>
      </c>
      <c r="W21">
        <v>0</v>
      </c>
      <c r="X21">
        <v>0.303951367781155</v>
      </c>
      <c r="Y21">
        <v>0.5</v>
      </c>
      <c r="Z21">
        <v>0.04</v>
      </c>
      <c r="AA21">
        <v>3.9191835884530846E-2</v>
      </c>
      <c r="AB21">
        <v>0.10447057003005325</v>
      </c>
      <c r="AC21">
        <v>-2.4470570030053242E-2</v>
      </c>
      <c r="AE21" s="1">
        <v>0.7727116603636226</v>
      </c>
      <c r="AF21" s="1">
        <v>0.20745558175125733</v>
      </c>
      <c r="AG21" s="1">
        <v>1.8864788968661617E-2</v>
      </c>
      <c r="AH21" s="1">
        <v>9.4233278563182754E-4</v>
      </c>
      <c r="AI21" s="1">
        <v>2.53215545127361E-5</v>
      </c>
      <c r="AJ21" s="1">
        <v>3.1326355798277916E-7</v>
      </c>
      <c r="AK21" s="1">
        <v>1.3117424924047327E-9</v>
      </c>
      <c r="AL21" s="1">
        <v>1.0136336214827679E-12</v>
      </c>
      <c r="AM21" s="1">
        <v>0</v>
      </c>
      <c r="AN21" s="1">
        <v>0</v>
      </c>
    </row>
    <row r="22" spans="1:41" x14ac:dyDescent="0.25">
      <c r="A22">
        <v>0.03</v>
      </c>
      <c r="B22">
        <f t="shared" si="3"/>
        <v>0</v>
      </c>
      <c r="C22">
        <f t="shared" si="0"/>
        <v>1.544229127937006E-17</v>
      </c>
      <c r="D22">
        <f t="shared" si="1"/>
        <v>0</v>
      </c>
      <c r="E22" s="1">
        <f t="shared" si="2"/>
        <v>0</v>
      </c>
      <c r="F22">
        <v>0.03</v>
      </c>
      <c r="Q22">
        <v>25</v>
      </c>
      <c r="R22">
        <v>2</v>
      </c>
      <c r="S22">
        <v>3.8849460167344689E-2</v>
      </c>
      <c r="T22">
        <v>0</v>
      </c>
      <c r="U22">
        <v>1</v>
      </c>
      <c r="V22">
        <v>99</v>
      </c>
      <c r="W22">
        <v>0</v>
      </c>
      <c r="X22">
        <v>0.303951367781155</v>
      </c>
      <c r="Y22">
        <v>0.5</v>
      </c>
      <c r="Z22">
        <v>0.08</v>
      </c>
      <c r="AA22">
        <v>5.4258639865002144E-2</v>
      </c>
      <c r="AB22">
        <v>0.16925546257792853</v>
      </c>
      <c r="AC22">
        <v>-9.2554625779285304E-3</v>
      </c>
      <c r="AE22" s="1">
        <v>0.52373235044124822</v>
      </c>
      <c r="AF22" s="1">
        <v>0.40112928705958895</v>
      </c>
      <c r="AG22" s="1">
        <v>6.9313359982415612E-2</v>
      </c>
      <c r="AH22" s="1">
        <v>5.5938754013372671E-3</v>
      </c>
      <c r="AI22" s="1">
        <v>2.2696297395841114E-4</v>
      </c>
      <c r="AJ22" s="1">
        <v>4.1383986011389595E-6</v>
      </c>
      <c r="AK22" s="1">
        <v>2.571210000468227E-8</v>
      </c>
      <c r="AL22" s="1">
        <v>3.0748181778506023E-11</v>
      </c>
      <c r="AM22" s="1">
        <v>1.8873791418627661E-15</v>
      </c>
      <c r="AN22" s="1">
        <v>0</v>
      </c>
    </row>
    <row r="23" spans="1:41" x14ac:dyDescent="0.25">
      <c r="A23">
        <v>0.04</v>
      </c>
      <c r="B23">
        <f t="shared" si="3"/>
        <v>0</v>
      </c>
      <c r="C23">
        <f t="shared" si="0"/>
        <v>8.144249037757808E-16</v>
      </c>
      <c r="D23">
        <f t="shared" si="1"/>
        <v>0</v>
      </c>
      <c r="E23" s="1">
        <f t="shared" si="2"/>
        <v>0</v>
      </c>
      <c r="F23">
        <v>0.04</v>
      </c>
      <c r="Q23">
        <v>25</v>
      </c>
      <c r="R23">
        <v>3</v>
      </c>
      <c r="S23">
        <v>3.8850230330170703E-2</v>
      </c>
      <c r="T23">
        <v>0</v>
      </c>
      <c r="U23">
        <v>1</v>
      </c>
      <c r="V23">
        <v>99</v>
      </c>
      <c r="W23">
        <v>0</v>
      </c>
      <c r="X23">
        <v>0.303951367781155</v>
      </c>
      <c r="Y23">
        <v>0.5</v>
      </c>
      <c r="Z23">
        <v>0.12</v>
      </c>
      <c r="AA23">
        <v>6.4992307237087682E-2</v>
      </c>
      <c r="AB23">
        <v>0.22691234540500924</v>
      </c>
      <c r="AC23">
        <v>1.3087654594990755E-2</v>
      </c>
      <c r="AE23" s="1">
        <v>0.28877910898446552</v>
      </c>
      <c r="AF23" s="1">
        <v>0.52166417517478791</v>
      </c>
      <c r="AG23" s="1">
        <v>0.16664402019984426</v>
      </c>
      <c r="AH23" s="1">
        <v>2.1560562156267449E-2</v>
      </c>
      <c r="AI23" s="1">
        <v>1.3164930517811646E-3</v>
      </c>
      <c r="AJ23" s="1">
        <v>3.531469147477484E-5</v>
      </c>
      <c r="AK23" s="1">
        <v>3.2514031489405681E-7</v>
      </c>
      <c r="AL23" s="1">
        <v>6.0100235899085419E-10</v>
      </c>
      <c r="AM23" s="1">
        <v>6.2061467076546251E-14</v>
      </c>
      <c r="AN23" s="1">
        <v>0</v>
      </c>
    </row>
    <row r="24" spans="1:41" x14ac:dyDescent="0.25">
      <c r="A24">
        <v>0.05</v>
      </c>
      <c r="B24">
        <f t="shared" si="3"/>
        <v>0</v>
      </c>
      <c r="C24">
        <f t="shared" si="0"/>
        <v>1.7390235400772204E-14</v>
      </c>
      <c r="D24">
        <f t="shared" si="1"/>
        <v>0</v>
      </c>
      <c r="E24" s="1">
        <f t="shared" si="2"/>
        <v>0</v>
      </c>
      <c r="F24">
        <v>0.05</v>
      </c>
      <c r="Q24">
        <v>25</v>
      </c>
      <c r="R24">
        <v>4</v>
      </c>
      <c r="S24">
        <v>3.8850039907792337E-2</v>
      </c>
      <c r="T24">
        <v>0</v>
      </c>
      <c r="U24">
        <v>1</v>
      </c>
      <c r="V24">
        <v>99</v>
      </c>
      <c r="W24">
        <v>0</v>
      </c>
      <c r="X24">
        <v>0.303951367781155</v>
      </c>
      <c r="Y24">
        <v>0.5</v>
      </c>
      <c r="Z24">
        <v>0.16</v>
      </c>
      <c r="AA24">
        <v>7.3321211119293433E-2</v>
      </c>
      <c r="AB24">
        <v>0.28061339229123772</v>
      </c>
      <c r="AC24">
        <v>3.9386607708762303E-2</v>
      </c>
      <c r="AE24" s="1">
        <v>0.13032936841167736</v>
      </c>
      <c r="AF24" s="1">
        <v>0.51034806784668607</v>
      </c>
      <c r="AG24" s="1">
        <v>0.29325348282787433</v>
      </c>
      <c r="AH24" s="1">
        <v>6.0324946950657266E-2</v>
      </c>
      <c r="AI24" s="1">
        <v>5.523610066595519E-3</v>
      </c>
      <c r="AJ24" s="1">
        <v>2.1755139198176288E-4</v>
      </c>
      <c r="AK24" s="1">
        <v>2.9640444042522418E-6</v>
      </c>
      <c r="AL24" s="1">
        <v>8.4586200266301148E-9</v>
      </c>
      <c r="AM24" s="1">
        <v>1.5030199307375369E-12</v>
      </c>
      <c r="AN24" s="1">
        <v>0</v>
      </c>
    </row>
    <row r="25" spans="1:41" x14ac:dyDescent="0.25">
      <c r="A25">
        <v>0.06</v>
      </c>
      <c r="B25">
        <f t="shared" si="3"/>
        <v>0</v>
      </c>
      <c r="C25">
        <f t="shared" si="0"/>
        <v>2.0954070238796108E-13</v>
      </c>
      <c r="D25">
        <f t="shared" si="1"/>
        <v>0</v>
      </c>
      <c r="E25" s="1">
        <f t="shared" si="2"/>
        <v>0</v>
      </c>
      <c r="F25">
        <v>0.06</v>
      </c>
      <c r="Q25">
        <v>25</v>
      </c>
      <c r="R25">
        <v>5</v>
      </c>
      <c r="S25">
        <v>3.8850038641304811E-2</v>
      </c>
      <c r="T25">
        <v>0</v>
      </c>
      <c r="U25">
        <v>1</v>
      </c>
      <c r="V25">
        <v>99</v>
      </c>
      <c r="W25">
        <v>0</v>
      </c>
      <c r="X25">
        <v>0.303951367781155</v>
      </c>
      <c r="Y25">
        <v>0.5</v>
      </c>
      <c r="Z25">
        <v>0.2</v>
      </c>
      <c r="AA25">
        <v>0.08</v>
      </c>
      <c r="AB25">
        <v>0.33160000000000001</v>
      </c>
      <c r="AC25">
        <v>6.8400000000000016E-2</v>
      </c>
      <c r="AE25" s="1">
        <v>4.8645532082783313E-2</v>
      </c>
      <c r="AF25" s="1">
        <v>0.39934995381074273</v>
      </c>
      <c r="AG25" s="1">
        <v>0.40254738441000132</v>
      </c>
      <c r="AH25" s="1">
        <v>0.1305475917176474</v>
      </c>
      <c r="AI25" s="1">
        <v>1.7858139004339635E-2</v>
      </c>
      <c r="AJ25" s="1">
        <v>1.0305603729969803E-3</v>
      </c>
      <c r="AK25" s="1">
        <v>2.0747284925293208E-5</v>
      </c>
      <c r="AL25" s="1">
        <v>9.128874478570026E-8</v>
      </c>
      <c r="AM25" s="1">
        <v>2.7818747305730085E-11</v>
      </c>
      <c r="AN25" s="1">
        <v>0</v>
      </c>
    </row>
    <row r="26" spans="1:41" x14ac:dyDescent="0.25">
      <c r="A26">
        <v>7.0000000000000007E-2</v>
      </c>
      <c r="B26">
        <f t="shared" si="3"/>
        <v>0</v>
      </c>
      <c r="C26">
        <f t="shared" si="0"/>
        <v>1.7008030261677734E-12</v>
      </c>
      <c r="D26">
        <f t="shared" si="1"/>
        <v>0</v>
      </c>
      <c r="E26" s="1">
        <f t="shared" si="2"/>
        <v>0</v>
      </c>
      <c r="F26">
        <v>7.0000000000000007E-2</v>
      </c>
      <c r="Q26">
        <v>25</v>
      </c>
      <c r="R26">
        <v>6</v>
      </c>
      <c r="S26">
        <v>3.8850038848635741E-2</v>
      </c>
      <c r="T26">
        <v>0</v>
      </c>
      <c r="U26">
        <v>1</v>
      </c>
      <c r="V26">
        <v>99</v>
      </c>
      <c r="W26">
        <v>0</v>
      </c>
      <c r="X26">
        <v>0.303951367781155</v>
      </c>
      <c r="Y26">
        <v>0.5</v>
      </c>
      <c r="Z26">
        <v>0.24</v>
      </c>
      <c r="AA26">
        <v>8.5416626016250496E-2</v>
      </c>
      <c r="AB26">
        <v>0.38051034979673204</v>
      </c>
      <c r="AC26">
        <v>9.9489650203267915E-2</v>
      </c>
      <c r="AE26" s="1">
        <v>1.5180380360299981E-2</v>
      </c>
      <c r="AF26" s="1">
        <v>0.2589097401309976</v>
      </c>
      <c r="AG26" s="1">
        <v>0.44830867780256672</v>
      </c>
      <c r="AH26" s="1">
        <v>0.22730394155196298</v>
      </c>
      <c r="AI26" s="1">
        <v>4.6276032058362615E-2</v>
      </c>
      <c r="AJ26" s="1">
        <v>3.9044721854765152E-3</v>
      </c>
      <c r="AK26" s="1">
        <v>1.1596986540485243E-4</v>
      </c>
      <c r="AL26" s="1">
        <v>7.8563494609884543E-7</v>
      </c>
      <c r="AM26" s="1">
        <v>4.0998182626594826E-10</v>
      </c>
      <c r="AN26" s="1">
        <v>0</v>
      </c>
    </row>
    <row r="27" spans="1:41" x14ac:dyDescent="0.25">
      <c r="A27">
        <v>0.08</v>
      </c>
      <c r="B27">
        <f t="shared" si="3"/>
        <v>0</v>
      </c>
      <c r="C27">
        <f t="shared" si="0"/>
        <v>1.0336429582834972E-11</v>
      </c>
      <c r="D27">
        <f t="shared" si="1"/>
        <v>0</v>
      </c>
      <c r="E27" s="1">
        <f t="shared" si="2"/>
        <v>0</v>
      </c>
      <c r="F27">
        <v>0.08</v>
      </c>
      <c r="Q27">
        <v>25</v>
      </c>
      <c r="R27">
        <v>7</v>
      </c>
      <c r="S27">
        <v>3.8850038850235566E-2</v>
      </c>
      <c r="T27">
        <v>0</v>
      </c>
      <c r="U27">
        <v>1</v>
      </c>
      <c r="V27">
        <v>99</v>
      </c>
      <c r="W27">
        <v>0</v>
      </c>
      <c r="X27">
        <v>0.303951367781155</v>
      </c>
      <c r="Y27">
        <v>0.5</v>
      </c>
      <c r="Z27">
        <v>0.28000000000000003</v>
      </c>
      <c r="AA27">
        <v>8.97997772825746E-2</v>
      </c>
      <c r="AB27">
        <v>0.42772063362983526</v>
      </c>
      <c r="AC27">
        <v>0.1322793663701648</v>
      </c>
      <c r="AE27" s="1">
        <v>3.9988558913127683E-3</v>
      </c>
      <c r="AF27" s="1">
        <v>0.14200211477316163</v>
      </c>
      <c r="AG27" s="1">
        <v>0.41567536084395074</v>
      </c>
      <c r="AH27" s="1">
        <v>0.32694808983483215</v>
      </c>
      <c r="AI27" s="1">
        <v>9.8690053158846602E-2</v>
      </c>
      <c r="AJ27" s="1">
        <v>1.2148463983983171E-2</v>
      </c>
      <c r="AK27" s="1">
        <v>5.3152118640420465E-4</v>
      </c>
      <c r="AL27" s="1">
        <v>5.5353884944597809E-6</v>
      </c>
      <c r="AM27" s="1">
        <v>4.9390034284613193E-9</v>
      </c>
      <c r="AN27" s="1">
        <v>1.1102230246251565E-14</v>
      </c>
    </row>
    <row r="28" spans="1:41" x14ac:dyDescent="0.25">
      <c r="A28">
        <v>0.09</v>
      </c>
      <c r="B28">
        <f t="shared" si="3"/>
        <v>0</v>
      </c>
      <c r="C28">
        <f t="shared" si="0"/>
        <v>5.0353220731441969E-11</v>
      </c>
      <c r="D28">
        <f t="shared" si="1"/>
        <v>0</v>
      </c>
      <c r="E28" s="1">
        <f t="shared" si="2"/>
        <v>0</v>
      </c>
      <c r="F28">
        <v>0.09</v>
      </c>
      <c r="Q28">
        <v>25</v>
      </c>
      <c r="R28">
        <v>8</v>
      </c>
      <c r="S28">
        <v>3.8850038850040222E-2</v>
      </c>
      <c r="T28">
        <v>0</v>
      </c>
      <c r="U28">
        <v>1</v>
      </c>
      <c r="V28">
        <v>99</v>
      </c>
      <c r="W28">
        <v>0</v>
      </c>
      <c r="X28">
        <v>0.303951367781155</v>
      </c>
      <c r="Y28">
        <v>0.5</v>
      </c>
      <c r="Z28">
        <v>0.32</v>
      </c>
      <c r="AA28">
        <v>9.3295230317524805E-2</v>
      </c>
      <c r="AB28">
        <v>0.47347065387232834</v>
      </c>
      <c r="AC28">
        <v>0.1665293461276717</v>
      </c>
      <c r="AE28" s="1">
        <v>8.9623665528296929E-4</v>
      </c>
      <c r="AF28" s="1">
        <v>6.6706414373642706E-2</v>
      </c>
      <c r="AG28" s="1">
        <v>0.32653862624909136</v>
      </c>
      <c r="AH28" s="1">
        <v>0.39569980738887117</v>
      </c>
      <c r="AI28" s="1">
        <v>0.17646421096496223</v>
      </c>
      <c r="AJ28" s="1">
        <v>3.1626901132822294E-2</v>
      </c>
      <c r="AK28" s="1">
        <v>2.0352230936888649E-3</v>
      </c>
      <c r="AL28" s="1">
        <v>3.2530601079328036E-5</v>
      </c>
      <c r="AM28" s="1">
        <v>4.9540302526906999E-8</v>
      </c>
      <c r="AN28" s="1">
        <v>2.5679458559579871E-13</v>
      </c>
    </row>
    <row r="29" spans="1:41" x14ac:dyDescent="0.25">
      <c r="A29">
        <v>0.1</v>
      </c>
      <c r="B29">
        <f t="shared" si="3"/>
        <v>0</v>
      </c>
      <c r="C29">
        <f t="shared" si="0"/>
        <v>2.0598653159999975E-10</v>
      </c>
      <c r="D29">
        <f t="shared" si="1"/>
        <v>0</v>
      </c>
      <c r="E29" s="1">
        <f t="shared" si="2"/>
        <v>0</v>
      </c>
      <c r="F29">
        <v>0.1</v>
      </c>
      <c r="Q29">
        <v>25</v>
      </c>
      <c r="R29">
        <v>9</v>
      </c>
      <c r="S29">
        <v>3.8850038850038696E-2</v>
      </c>
      <c r="T29">
        <v>0</v>
      </c>
      <c r="U29">
        <v>1</v>
      </c>
      <c r="V29">
        <v>99</v>
      </c>
      <c r="W29">
        <v>0</v>
      </c>
      <c r="X29">
        <v>0.303951367781155</v>
      </c>
      <c r="Y29">
        <v>0.5</v>
      </c>
      <c r="Z29">
        <v>0.36</v>
      </c>
      <c r="AA29">
        <v>9.6000000000000002E-2</v>
      </c>
      <c r="AB29">
        <v>0.51791999999999994</v>
      </c>
      <c r="AC29">
        <v>0.20207999999999998</v>
      </c>
      <c r="AE29" s="1">
        <v>1.719495738133527E-4</v>
      </c>
      <c r="AF29" s="1">
        <v>2.7035392392575287E-2</v>
      </c>
      <c r="AG29" s="1">
        <v>0.21989900703559701</v>
      </c>
      <c r="AH29" s="1">
        <v>0.40821551535824668</v>
      </c>
      <c r="AI29" s="1">
        <v>0.26808975037352722</v>
      </c>
      <c r="AJ29" s="1">
        <v>6.982659543746228E-2</v>
      </c>
      <c r="AK29" s="1">
        <v>6.5997287872248123E-3</v>
      </c>
      <c r="AL29" s="1">
        <v>1.6164174368882289E-4</v>
      </c>
      <c r="AM29" s="1">
        <v>4.1929284588793081E-7</v>
      </c>
      <c r="AN29" s="1">
        <v>5.0188742051204827E-12</v>
      </c>
    </row>
    <row r="30" spans="1:41" x14ac:dyDescent="0.25">
      <c r="A30">
        <v>0.11</v>
      </c>
      <c r="B30">
        <f t="shared" si="3"/>
        <v>0</v>
      </c>
      <c r="C30">
        <f t="shared" si="0"/>
        <v>7.315119083911784E-10</v>
      </c>
      <c r="D30">
        <f t="shared" si="1"/>
        <v>0</v>
      </c>
      <c r="E30" s="1">
        <f t="shared" si="2"/>
        <v>0</v>
      </c>
      <c r="F30">
        <v>0.11</v>
      </c>
      <c r="Q30">
        <v>25</v>
      </c>
      <c r="R30">
        <v>10</v>
      </c>
      <c r="S30">
        <v>3.8850038850038848E-2</v>
      </c>
      <c r="T30">
        <v>0</v>
      </c>
      <c r="U30">
        <v>1</v>
      </c>
      <c r="V30">
        <v>99</v>
      </c>
      <c r="W30">
        <v>0</v>
      </c>
      <c r="X30">
        <v>0.303951367781155</v>
      </c>
      <c r="Y30">
        <v>0.5</v>
      </c>
      <c r="Z30">
        <v>0.4</v>
      </c>
      <c r="AA30">
        <v>9.7979589711327114E-2</v>
      </c>
      <c r="AB30">
        <v>0.5611764250751331</v>
      </c>
      <c r="AC30">
        <v>0.23882357492486692</v>
      </c>
      <c r="AE30" s="1">
        <v>2.836704688638106E-5</v>
      </c>
      <c r="AF30" s="1">
        <v>9.492655172700367E-3</v>
      </c>
      <c r="AG30" s="1">
        <v>0.12791892708449576</v>
      </c>
      <c r="AH30" s="1">
        <v>0.36219879171236347</v>
      </c>
      <c r="AI30" s="1">
        <v>0.34934449371588006</v>
      </c>
      <c r="AJ30" s="1">
        <v>0.13202184997988464</v>
      </c>
      <c r="AK30" s="1">
        <v>1.8305935804395546E-2</v>
      </c>
      <c r="AL30" s="1">
        <v>6.8595548402450301E-4</v>
      </c>
      <c r="AM30" s="1">
        <v>3.0239160547784749E-6</v>
      </c>
      <c r="AN30" s="1">
        <v>8.331435541464316E-11</v>
      </c>
    </row>
    <row r="31" spans="1:41" x14ac:dyDescent="0.25">
      <c r="A31">
        <v>0.12</v>
      </c>
      <c r="B31">
        <f t="shared" si="3"/>
        <v>0</v>
      </c>
      <c r="C31">
        <f t="shared" si="0"/>
        <v>2.3110920623635108E-9</v>
      </c>
      <c r="D31">
        <f t="shared" si="1"/>
        <v>0</v>
      </c>
      <c r="E31" s="1">
        <f t="shared" si="2"/>
        <v>0</v>
      </c>
      <c r="F31">
        <v>0.12</v>
      </c>
      <c r="Q31">
        <v>25</v>
      </c>
      <c r="R31">
        <v>11</v>
      </c>
      <c r="S31">
        <v>3.8850038850038848E-2</v>
      </c>
      <c r="T31">
        <v>0</v>
      </c>
      <c r="U31">
        <v>1</v>
      </c>
      <c r="V31">
        <v>99</v>
      </c>
      <c r="W31">
        <v>0</v>
      </c>
      <c r="X31">
        <v>0.303951367781155</v>
      </c>
      <c r="Y31">
        <v>0.5</v>
      </c>
      <c r="Z31">
        <v>0.44</v>
      </c>
      <c r="AA31">
        <v>9.9277389167926861E-2</v>
      </c>
      <c r="AB31">
        <v>0.60331130518123965</v>
      </c>
      <c r="AC31">
        <v>0.27668869481876035</v>
      </c>
      <c r="AE31" s="1">
        <v>4.0359203216224626E-6</v>
      </c>
      <c r="AF31" s="1">
        <v>2.8935111752422774E-3</v>
      </c>
      <c r="AG31" s="1">
        <v>6.4570391000971339E-2</v>
      </c>
      <c r="AH31" s="1">
        <v>0.27803103308936078</v>
      </c>
      <c r="AI31" s="1">
        <v>0.39299902828433009</v>
      </c>
      <c r="AJ31" s="1">
        <v>0.21523313370712172</v>
      </c>
      <c r="AK31" s="1">
        <v>4.3745563195265125E-2</v>
      </c>
      <c r="AL31" s="1">
        <v>2.5045856726718663E-3</v>
      </c>
      <c r="AM31" s="1">
        <v>1.8716771102100793E-5</v>
      </c>
      <c r="AN31" s="1">
        <v>1.1836133184672804E-9</v>
      </c>
    </row>
    <row r="32" spans="1:41" x14ac:dyDescent="0.25">
      <c r="A32">
        <v>0.13</v>
      </c>
      <c r="B32">
        <f t="shared" si="3"/>
        <v>0</v>
      </c>
      <c r="C32">
        <f t="shared" si="0"/>
        <v>6.6176869103482408E-9</v>
      </c>
      <c r="D32">
        <f t="shared" si="1"/>
        <v>0</v>
      </c>
      <c r="E32" s="1">
        <f t="shared" si="2"/>
        <v>0</v>
      </c>
      <c r="F32">
        <v>0.13</v>
      </c>
      <c r="Q32">
        <v>25</v>
      </c>
      <c r="R32">
        <v>12</v>
      </c>
      <c r="S32">
        <v>3.8850038850038855E-2</v>
      </c>
      <c r="T32">
        <v>0</v>
      </c>
      <c r="U32">
        <v>1</v>
      </c>
      <c r="V32">
        <v>99</v>
      </c>
      <c r="W32">
        <v>0</v>
      </c>
      <c r="X32">
        <v>0.303951367781155</v>
      </c>
      <c r="Y32">
        <v>0.5</v>
      </c>
      <c r="Z32">
        <v>0.48</v>
      </c>
      <c r="AA32">
        <v>9.9919967974374371E-2</v>
      </c>
      <c r="AB32">
        <v>0.64436834731784587</v>
      </c>
      <c r="AC32">
        <v>0.31563165268215415</v>
      </c>
      <c r="AE32" s="1">
        <v>4.9595380656180152E-7</v>
      </c>
      <c r="AF32" s="1">
        <v>7.6606447579886461E-4</v>
      </c>
      <c r="AG32" s="1">
        <v>2.8341502538835363E-2</v>
      </c>
      <c r="AH32" s="1">
        <v>0.18525905980987731</v>
      </c>
      <c r="AI32" s="1">
        <v>0.38320372729208457</v>
      </c>
      <c r="AJ32" s="1">
        <v>0.30391127629550685</v>
      </c>
      <c r="AK32" s="1">
        <v>9.0507910882476894E-2</v>
      </c>
      <c r="AL32" s="1">
        <v>7.9100096478664783E-3</v>
      </c>
      <c r="AM32" s="1">
        <v>9.9938646095809602E-5</v>
      </c>
      <c r="AN32" s="1">
        <v>1.4457651520416448E-8</v>
      </c>
    </row>
    <row r="33" spans="1:6" x14ac:dyDescent="0.25">
      <c r="A33">
        <v>0.14000000000000001</v>
      </c>
      <c r="B33">
        <f t="shared" si="3"/>
        <v>0</v>
      </c>
      <c r="C33">
        <f t="shared" si="0"/>
        <v>1.7424766832013128E-8</v>
      </c>
      <c r="D33">
        <f t="shared" si="1"/>
        <v>0</v>
      </c>
      <c r="E33" s="1">
        <f t="shared" si="2"/>
        <v>0</v>
      </c>
      <c r="F33">
        <v>0.14000000000000001</v>
      </c>
    </row>
    <row r="34" spans="1:6" x14ac:dyDescent="0.25">
      <c r="A34">
        <v>0.15</v>
      </c>
      <c r="B34">
        <f t="shared" si="3"/>
        <v>0</v>
      </c>
      <c r="C34">
        <f t="shared" si="0"/>
        <v>4.2675139499751124E-8</v>
      </c>
      <c r="D34">
        <f t="shared" si="1"/>
        <v>0</v>
      </c>
      <c r="E34" s="1">
        <f t="shared" si="2"/>
        <v>0</v>
      </c>
      <c r="F34">
        <v>0.15</v>
      </c>
    </row>
    <row r="35" spans="1:6" x14ac:dyDescent="0.25">
      <c r="A35">
        <v>0.16</v>
      </c>
      <c r="B35">
        <f t="shared" si="3"/>
        <v>0</v>
      </c>
      <c r="C35">
        <f t="shared" si="0"/>
        <v>9.8115866116420093E-8</v>
      </c>
      <c r="D35">
        <f t="shared" si="1"/>
        <v>0</v>
      </c>
      <c r="E35" s="1">
        <f t="shared" si="2"/>
        <v>0</v>
      </c>
      <c r="F35">
        <v>0.16</v>
      </c>
    </row>
    <row r="36" spans="1:6" x14ac:dyDescent="0.25">
      <c r="A36">
        <v>0.17</v>
      </c>
      <c r="B36">
        <f t="shared" si="3"/>
        <v>0</v>
      </c>
      <c r="C36">
        <f t="shared" si="0"/>
        <v>2.1337189875374912E-7</v>
      </c>
      <c r="D36">
        <f t="shared" si="1"/>
        <v>0</v>
      </c>
      <c r="E36" s="1">
        <f t="shared" si="2"/>
        <v>0</v>
      </c>
      <c r="F36">
        <v>0.17</v>
      </c>
    </row>
    <row r="37" spans="1:6" x14ac:dyDescent="0.25">
      <c r="A37">
        <v>0.18</v>
      </c>
      <c r="B37">
        <f t="shared" si="3"/>
        <v>0</v>
      </c>
      <c r="C37">
        <f t="shared" si="0"/>
        <v>4.4165378236419589E-7</v>
      </c>
      <c r="D37">
        <f t="shared" si="1"/>
        <v>0</v>
      </c>
      <c r="E37" s="1">
        <f t="shared" si="2"/>
        <v>0</v>
      </c>
      <c r="F37">
        <v>0.18</v>
      </c>
    </row>
    <row r="38" spans="1:6" x14ac:dyDescent="0.25">
      <c r="A38">
        <v>0.19</v>
      </c>
      <c r="B38">
        <f t="shared" si="3"/>
        <v>0</v>
      </c>
      <c r="C38">
        <f t="shared" si="0"/>
        <v>8.7467012874256522E-7</v>
      </c>
      <c r="D38">
        <f t="shared" si="1"/>
        <v>0</v>
      </c>
      <c r="E38" s="1">
        <f t="shared" si="2"/>
        <v>0</v>
      </c>
      <c r="F38">
        <v>0.19</v>
      </c>
    </row>
    <row r="39" spans="1:6" x14ac:dyDescent="0.25">
      <c r="A39">
        <v>0.2</v>
      </c>
      <c r="B39">
        <f t="shared" si="3"/>
        <v>0</v>
      </c>
      <c r="C39">
        <f t="shared" si="0"/>
        <v>1.6647293239295963E-6</v>
      </c>
      <c r="D39">
        <f t="shared" si="1"/>
        <v>0</v>
      </c>
      <c r="E39" s="1">
        <f t="shared" si="2"/>
        <v>0</v>
      </c>
      <c r="F39">
        <v>0.2</v>
      </c>
    </row>
    <row r="40" spans="1:6" x14ac:dyDescent="0.25">
      <c r="A40">
        <v>0.21</v>
      </c>
      <c r="B40">
        <f t="shared" si="3"/>
        <v>0</v>
      </c>
      <c r="C40">
        <f t="shared" si="0"/>
        <v>3.0564439951955296E-6</v>
      </c>
      <c r="D40">
        <f t="shared" si="1"/>
        <v>0</v>
      </c>
      <c r="E40" s="1">
        <f t="shared" si="2"/>
        <v>0</v>
      </c>
      <c r="F40">
        <v>0.21</v>
      </c>
    </row>
    <row r="41" spans="1:6" x14ac:dyDescent="0.25">
      <c r="A41">
        <v>0.22</v>
      </c>
      <c r="B41">
        <f t="shared" si="3"/>
        <v>0</v>
      </c>
      <c r="C41">
        <f t="shared" si="0"/>
        <v>5.4308638590733635E-6</v>
      </c>
      <c r="D41">
        <f t="shared" si="1"/>
        <v>0</v>
      </c>
      <c r="E41" s="1">
        <f t="shared" si="2"/>
        <v>0</v>
      </c>
      <c r="F41">
        <v>0.22</v>
      </c>
    </row>
    <row r="42" spans="1:6" x14ac:dyDescent="0.25">
      <c r="A42">
        <v>0.23</v>
      </c>
      <c r="B42">
        <f t="shared" si="3"/>
        <v>0</v>
      </c>
      <c r="C42">
        <f t="shared" si="0"/>
        <v>9.3652165441662374E-6</v>
      </c>
      <c r="D42">
        <f t="shared" si="1"/>
        <v>0</v>
      </c>
      <c r="E42" s="1">
        <f t="shared" si="2"/>
        <v>0</v>
      </c>
      <c r="F42">
        <v>0.23</v>
      </c>
    </row>
    <row r="43" spans="1:6" x14ac:dyDescent="0.25">
      <c r="A43">
        <v>0.24</v>
      </c>
      <c r="B43">
        <f t="shared" si="3"/>
        <v>0</v>
      </c>
      <c r="C43">
        <f t="shared" si="0"/>
        <v>1.571168292222262E-5</v>
      </c>
      <c r="D43">
        <f t="shared" si="1"/>
        <v>0</v>
      </c>
      <c r="E43" s="1">
        <f t="shared" si="2"/>
        <v>0</v>
      </c>
      <c r="F43">
        <v>0.24</v>
      </c>
    </row>
    <row r="44" spans="1:6" x14ac:dyDescent="0.25">
      <c r="A44">
        <v>0.25</v>
      </c>
      <c r="B44">
        <f t="shared" si="3"/>
        <v>0</v>
      </c>
      <c r="C44">
        <f t="shared" si="0"/>
        <v>2.5698718673083962E-5</v>
      </c>
      <c r="D44">
        <f t="shared" si="1"/>
        <v>0</v>
      </c>
      <c r="E44" s="1">
        <f t="shared" si="2"/>
        <v>0</v>
      </c>
      <c r="F44">
        <v>0.25</v>
      </c>
    </row>
    <row r="45" spans="1:6" x14ac:dyDescent="0.25">
      <c r="A45">
        <v>0.26</v>
      </c>
      <c r="B45">
        <f t="shared" si="3"/>
        <v>0</v>
      </c>
      <c r="C45">
        <f t="shared" si="0"/>
        <v>4.1058299500089923E-5</v>
      </c>
      <c r="D45">
        <f t="shared" si="1"/>
        <v>0</v>
      </c>
      <c r="E45" s="1">
        <f t="shared" si="2"/>
        <v>0</v>
      </c>
      <c r="F45">
        <v>0.26</v>
      </c>
    </row>
    <row r="46" spans="1:6" x14ac:dyDescent="0.25">
      <c r="A46">
        <v>0.27</v>
      </c>
      <c r="B46">
        <f t="shared" si="3"/>
        <v>0</v>
      </c>
      <c r="C46">
        <f t="shared" si="0"/>
        <v>6.4182056326536551E-5</v>
      </c>
      <c r="D46">
        <f t="shared" si="1"/>
        <v>0</v>
      </c>
      <c r="E46" s="1">
        <f t="shared" si="2"/>
        <v>0</v>
      </c>
      <c r="F46">
        <v>0.27</v>
      </c>
    </row>
    <row r="47" spans="1:6" x14ac:dyDescent="0.25">
      <c r="A47">
        <v>0.28000000000000003</v>
      </c>
      <c r="B47">
        <f t="shared" si="3"/>
        <v>0</v>
      </c>
      <c r="C47">
        <f t="shared" si="0"/>
        <v>9.8308526282948571E-5</v>
      </c>
      <c r="D47">
        <f t="shared" si="1"/>
        <v>0</v>
      </c>
      <c r="E47" s="1">
        <f t="shared" si="2"/>
        <v>0</v>
      </c>
      <c r="F47">
        <v>0.28000000000000003</v>
      </c>
    </row>
    <row r="48" spans="1:6" x14ac:dyDescent="0.25">
      <c r="A48">
        <v>0.28999999999999998</v>
      </c>
      <c r="B48">
        <f t="shared" si="3"/>
        <v>0</v>
      </c>
      <c r="C48">
        <f t="shared" si="0"/>
        <v>1.4774263188819191E-4</v>
      </c>
      <c r="D48">
        <f t="shared" si="1"/>
        <v>0</v>
      </c>
      <c r="E48" s="1">
        <f t="shared" si="2"/>
        <v>0</v>
      </c>
      <c r="F48">
        <v>0.28999999999999998</v>
      </c>
    </row>
    <row r="49" spans="1:6" x14ac:dyDescent="0.25">
      <c r="A49">
        <v>0.3</v>
      </c>
      <c r="B49">
        <f t="shared" si="3"/>
        <v>0</v>
      </c>
      <c r="C49">
        <f t="shared" si="0"/>
        <v>2.1810698510587565E-4</v>
      </c>
      <c r="D49">
        <f t="shared" si="1"/>
        <v>0</v>
      </c>
      <c r="E49" s="1">
        <f t="shared" si="2"/>
        <v>0</v>
      </c>
      <c r="F49">
        <v>0.3</v>
      </c>
    </row>
    <row r="50" spans="1:6" x14ac:dyDescent="0.25">
      <c r="A50">
        <v>0.31</v>
      </c>
      <c r="B50">
        <f t="shared" si="3"/>
        <v>0</v>
      </c>
      <c r="C50">
        <f t="shared" si="0"/>
        <v>3.1662268429583117E-4</v>
      </c>
      <c r="D50">
        <f t="shared" si="1"/>
        <v>0</v>
      </c>
      <c r="E50" s="1">
        <f t="shared" si="2"/>
        <v>0</v>
      </c>
      <c r="F50">
        <v>0.31</v>
      </c>
    </row>
    <row r="51" spans="1:6" x14ac:dyDescent="0.25">
      <c r="A51">
        <v>0.32</v>
      </c>
      <c r="B51">
        <f t="shared" si="3"/>
        <v>0</v>
      </c>
      <c r="C51">
        <f t="shared" ref="C51:C82" si="4">BINOMDIST(C$4,C$3,$A51,0)</f>
        <v>4.52414943117408E-4</v>
      </c>
      <c r="D51">
        <f t="shared" ref="D51:D82" si="5">B51*C51/C$11</f>
        <v>0</v>
      </c>
      <c r="E51" s="1">
        <f t="shared" ref="E51:E82" si="6">E50+D51</f>
        <v>0</v>
      </c>
      <c r="F51">
        <v>0.32</v>
      </c>
    </row>
    <row r="52" spans="1:6" x14ac:dyDescent="0.25">
      <c r="A52">
        <v>0.33</v>
      </c>
      <c r="B52">
        <f t="shared" si="3"/>
        <v>0</v>
      </c>
      <c r="C52">
        <f t="shared" si="4"/>
        <v>6.3683620091420498E-4</v>
      </c>
      <c r="D52">
        <f t="shared" si="5"/>
        <v>0</v>
      </c>
      <c r="E52" s="1">
        <f t="shared" si="6"/>
        <v>0</v>
      </c>
      <c r="F52">
        <v>0.33</v>
      </c>
    </row>
    <row r="53" spans="1:6" x14ac:dyDescent="0.25">
      <c r="A53">
        <v>0.34</v>
      </c>
      <c r="B53">
        <f t="shared" si="3"/>
        <v>0</v>
      </c>
      <c r="C53">
        <f t="shared" si="4"/>
        <v>8.8379638375880561E-4</v>
      </c>
      <c r="D53">
        <f t="shared" si="5"/>
        <v>0</v>
      </c>
      <c r="E53" s="1">
        <f t="shared" si="6"/>
        <v>0</v>
      </c>
      <c r="F53">
        <v>0.34</v>
      </c>
    </row>
    <row r="54" spans="1:6" x14ac:dyDescent="0.25">
      <c r="A54">
        <v>0.35</v>
      </c>
      <c r="B54">
        <f t="shared" si="3"/>
        <v>0</v>
      </c>
      <c r="C54">
        <f t="shared" si="4"/>
        <v>1.2100868155830826E-3</v>
      </c>
      <c r="D54">
        <f t="shared" si="5"/>
        <v>0</v>
      </c>
      <c r="E54" s="1">
        <f t="shared" si="6"/>
        <v>0</v>
      </c>
      <c r="F54">
        <v>0.35</v>
      </c>
    </row>
    <row r="55" spans="1:6" x14ac:dyDescent="0.25">
      <c r="A55">
        <v>0.36</v>
      </c>
      <c r="B55">
        <f t="shared" si="3"/>
        <v>0</v>
      </c>
      <c r="C55">
        <f t="shared" si="4"/>
        <v>1.6356810529562797E-3</v>
      </c>
      <c r="D55">
        <f t="shared" si="5"/>
        <v>0</v>
      </c>
      <c r="E55" s="1">
        <f t="shared" si="6"/>
        <v>0</v>
      </c>
      <c r="F55">
        <v>0.36</v>
      </c>
    </row>
    <row r="56" spans="1:6" x14ac:dyDescent="0.25">
      <c r="A56">
        <v>0.37</v>
      </c>
      <c r="B56">
        <f t="shared" si="3"/>
        <v>0</v>
      </c>
      <c r="C56">
        <f t="shared" si="4"/>
        <v>2.1839927987320237E-3</v>
      </c>
      <c r="D56">
        <f t="shared" si="5"/>
        <v>0</v>
      </c>
      <c r="E56" s="1">
        <f t="shared" si="6"/>
        <v>0</v>
      </c>
      <c r="F56">
        <v>0.37</v>
      </c>
    </row>
    <row r="57" spans="1:6" x14ac:dyDescent="0.25">
      <c r="A57">
        <v>0.38</v>
      </c>
      <c r="B57">
        <f t="shared" si="3"/>
        <v>0</v>
      </c>
      <c r="C57">
        <f t="shared" si="4"/>
        <v>2.8820682295281892E-3</v>
      </c>
      <c r="D57">
        <f t="shared" si="5"/>
        <v>0</v>
      </c>
      <c r="E57" s="1">
        <f t="shared" si="6"/>
        <v>0</v>
      </c>
      <c r="F57">
        <v>0.38</v>
      </c>
    </row>
    <row r="58" spans="1:6" x14ac:dyDescent="0.25">
      <c r="A58">
        <v>0.39</v>
      </c>
      <c r="B58">
        <f t="shared" si="3"/>
        <v>0</v>
      </c>
      <c r="C58">
        <f t="shared" si="4"/>
        <v>3.760687761923209E-3</v>
      </c>
      <c r="D58">
        <f t="shared" si="5"/>
        <v>0</v>
      </c>
      <c r="E58" s="1">
        <f t="shared" si="6"/>
        <v>0</v>
      </c>
      <c r="F58">
        <v>0.39</v>
      </c>
    </row>
    <row r="59" spans="1:6" x14ac:dyDescent="0.25">
      <c r="A59">
        <v>0.4</v>
      </c>
      <c r="B59">
        <f t="shared" si="3"/>
        <v>0</v>
      </c>
      <c r="C59">
        <f t="shared" si="4"/>
        <v>4.8543507085787125E-3</v>
      </c>
      <c r="D59">
        <f t="shared" si="5"/>
        <v>0</v>
      </c>
      <c r="E59" s="1">
        <f t="shared" si="6"/>
        <v>0</v>
      </c>
      <c r="F59">
        <v>0.4</v>
      </c>
    </row>
    <row r="60" spans="1:6" x14ac:dyDescent="0.25">
      <c r="A60">
        <v>0.41</v>
      </c>
      <c r="B60">
        <f t="shared" si="3"/>
        <v>0</v>
      </c>
      <c r="C60">
        <f t="shared" si="4"/>
        <v>6.2011156692737008E-3</v>
      </c>
      <c r="D60">
        <f t="shared" si="5"/>
        <v>0</v>
      </c>
      <c r="E60" s="1">
        <f t="shared" si="6"/>
        <v>0</v>
      </c>
      <c r="F60">
        <v>0.41</v>
      </c>
    </row>
    <row r="61" spans="1:6" x14ac:dyDescent="0.25">
      <c r="A61">
        <v>0.42</v>
      </c>
      <c r="B61">
        <f t="shared" si="3"/>
        <v>0</v>
      </c>
      <c r="C61">
        <f t="shared" si="4"/>
        <v>7.8422700878404347E-3</v>
      </c>
      <c r="D61">
        <f t="shared" si="5"/>
        <v>0</v>
      </c>
      <c r="E61" s="1">
        <f t="shared" si="6"/>
        <v>0</v>
      </c>
      <c r="F61">
        <v>0.42</v>
      </c>
    </row>
    <row r="62" spans="1:6" x14ac:dyDescent="0.25">
      <c r="A62">
        <v>0.43</v>
      </c>
      <c r="B62">
        <f t="shared" si="3"/>
        <v>0</v>
      </c>
      <c r="C62">
        <f t="shared" si="4"/>
        <v>9.8218043901893218E-3</v>
      </c>
      <c r="D62">
        <f t="shared" si="5"/>
        <v>0</v>
      </c>
      <c r="E62" s="1">
        <f t="shared" si="6"/>
        <v>0</v>
      </c>
      <c r="F62">
        <v>0.43</v>
      </c>
    </row>
    <row r="63" spans="1:6" x14ac:dyDescent="0.25">
      <c r="A63">
        <v>0.44</v>
      </c>
      <c r="B63">
        <f t="shared" si="3"/>
        <v>0</v>
      </c>
      <c r="C63">
        <f t="shared" si="4"/>
        <v>1.2185669674496004E-2</v>
      </c>
      <c r="D63">
        <f t="shared" si="5"/>
        <v>0</v>
      </c>
      <c r="E63" s="1">
        <f t="shared" si="6"/>
        <v>0</v>
      </c>
      <c r="F63">
        <v>0.44</v>
      </c>
    </row>
    <row r="64" spans="1:6" x14ac:dyDescent="0.25">
      <c r="A64">
        <v>0.45</v>
      </c>
      <c r="B64">
        <f t="shared" si="3"/>
        <v>0</v>
      </c>
      <c r="C64">
        <f t="shared" si="4"/>
        <v>1.4980803178953464E-2</v>
      </c>
      <c r="D64">
        <f t="shared" si="5"/>
        <v>0</v>
      </c>
      <c r="E64" s="1">
        <f t="shared" si="6"/>
        <v>0</v>
      </c>
      <c r="F64">
        <v>0.45</v>
      </c>
    </row>
    <row r="65" spans="1:6" x14ac:dyDescent="0.25">
      <c r="A65">
        <v>0.46</v>
      </c>
      <c r="B65">
        <f t="shared" si="3"/>
        <v>0</v>
      </c>
      <c r="C65">
        <f t="shared" si="4"/>
        <v>1.8253912770974157E-2</v>
      </c>
      <c r="D65">
        <f t="shared" si="5"/>
        <v>0</v>
      </c>
      <c r="E65" s="1">
        <f t="shared" si="6"/>
        <v>0</v>
      </c>
      <c r="F65">
        <v>0.46</v>
      </c>
    </row>
    <row r="66" spans="1:6" x14ac:dyDescent="0.25">
      <c r="A66">
        <v>0.47</v>
      </c>
      <c r="B66">
        <f t="shared" si="3"/>
        <v>0</v>
      </c>
      <c r="C66">
        <f t="shared" si="4"/>
        <v>2.2050020475324349E-2</v>
      </c>
      <c r="D66">
        <f t="shared" si="5"/>
        <v>0</v>
      </c>
      <c r="E66" s="1">
        <f t="shared" si="6"/>
        <v>0</v>
      </c>
      <c r="F66">
        <v>0.47</v>
      </c>
    </row>
    <row r="67" spans="1:6" x14ac:dyDescent="0.25">
      <c r="A67">
        <v>0.48</v>
      </c>
      <c r="B67">
        <f t="shared" si="3"/>
        <v>0</v>
      </c>
      <c r="C67">
        <f t="shared" si="4"/>
        <v>2.6410775491252765E-2</v>
      </c>
      <c r="D67">
        <f t="shared" si="5"/>
        <v>0</v>
      </c>
      <c r="E67" s="1">
        <f t="shared" si="6"/>
        <v>0</v>
      </c>
      <c r="F67">
        <v>0.48</v>
      </c>
    </row>
    <row r="68" spans="1:6" x14ac:dyDescent="0.25">
      <c r="A68">
        <v>0.49</v>
      </c>
      <c r="B68">
        <f t="shared" si="3"/>
        <v>0</v>
      </c>
      <c r="C68">
        <f t="shared" si="4"/>
        <v>3.1372559046784147E-2</v>
      </c>
      <c r="D68">
        <f t="shared" si="5"/>
        <v>0</v>
      </c>
      <c r="E68" s="1">
        <f t="shared" si="6"/>
        <v>0</v>
      </c>
      <c r="F68">
        <v>0.49</v>
      </c>
    </row>
    <row r="69" spans="1:6" x14ac:dyDescent="0.25">
      <c r="A69">
        <v>0.5</v>
      </c>
      <c r="B69">
        <f t="shared" si="3"/>
        <v>0</v>
      </c>
      <c r="C69">
        <f t="shared" si="4"/>
        <v>3.6964416503906257E-2</v>
      </c>
      <c r="D69">
        <f t="shared" si="5"/>
        <v>0</v>
      </c>
      <c r="E69" s="1">
        <f t="shared" si="6"/>
        <v>0</v>
      </c>
      <c r="F69">
        <v>0.5</v>
      </c>
    </row>
    <row r="70" spans="1:6" x14ac:dyDescent="0.25">
      <c r="A70">
        <v>0.51</v>
      </c>
      <c r="B70">
        <f t="shared" si="3"/>
        <v>0</v>
      </c>
      <c r="C70">
        <f t="shared" si="4"/>
        <v>4.3205865955085576E-2</v>
      </c>
      <c r="D70">
        <f t="shared" si="5"/>
        <v>0</v>
      </c>
      <c r="E70" s="1">
        <f t="shared" si="6"/>
        <v>0</v>
      </c>
      <c r="F70">
        <v>0.51</v>
      </c>
    </row>
    <row r="71" spans="1:6" x14ac:dyDescent="0.25">
      <c r="A71">
        <v>0.52</v>
      </c>
      <c r="B71">
        <f t="shared" si="3"/>
        <v>0</v>
      </c>
      <c r="C71">
        <f t="shared" si="4"/>
        <v>5.0104646625815298E-2</v>
      </c>
      <c r="D71">
        <f t="shared" si="5"/>
        <v>0</v>
      </c>
      <c r="E71" s="1">
        <f t="shared" si="6"/>
        <v>0</v>
      </c>
      <c r="F71">
        <v>0.52</v>
      </c>
    </row>
    <row r="72" spans="1:6" x14ac:dyDescent="0.25">
      <c r="A72">
        <v>0.53</v>
      </c>
      <c r="B72">
        <f t="shared" si="3"/>
        <v>0</v>
      </c>
      <c r="C72">
        <f t="shared" si="4"/>
        <v>5.7654484104906291E-2</v>
      </c>
      <c r="D72">
        <f t="shared" si="5"/>
        <v>0</v>
      </c>
      <c r="E72" s="1">
        <f t="shared" si="6"/>
        <v>0</v>
      </c>
      <c r="F72">
        <v>0.53</v>
      </c>
    </row>
    <row r="73" spans="1:6" x14ac:dyDescent="0.25">
      <c r="A73">
        <v>0.54</v>
      </c>
      <c r="B73">
        <f t="shared" si="3"/>
        <v>0</v>
      </c>
      <c r="C73">
        <f t="shared" si="4"/>
        <v>6.5832962059815439E-2</v>
      </c>
      <c r="D73">
        <f t="shared" si="5"/>
        <v>0</v>
      </c>
      <c r="E73" s="1">
        <f t="shared" si="6"/>
        <v>0</v>
      </c>
      <c r="F73">
        <v>0.54</v>
      </c>
    </row>
    <row r="74" spans="1:6" x14ac:dyDescent="0.25">
      <c r="A74">
        <v>0.55000000000000004</v>
      </c>
      <c r="B74">
        <f t="shared" si="3"/>
        <v>0</v>
      </c>
      <c r="C74">
        <f t="shared" si="4"/>
        <v>7.4599600882996539E-2</v>
      </c>
      <c r="D74">
        <f t="shared" si="5"/>
        <v>0</v>
      </c>
      <c r="E74" s="1">
        <f t="shared" si="6"/>
        <v>0</v>
      </c>
      <c r="F74">
        <v>0.55000000000000004</v>
      </c>
    </row>
    <row r="75" spans="1:6" x14ac:dyDescent="0.25">
      <c r="A75">
        <v>0.56000000000000005</v>
      </c>
      <c r="B75">
        <f t="shared" si="3"/>
        <v>0</v>
      </c>
      <c r="C75">
        <f t="shared" si="4"/>
        <v>8.3894251834857811E-2</v>
      </c>
      <c r="D75">
        <f t="shared" si="5"/>
        <v>0</v>
      </c>
      <c r="E75" s="1">
        <f t="shared" si="6"/>
        <v>0</v>
      </c>
      <c r="F75">
        <v>0.56000000000000005</v>
      </c>
    </row>
    <row r="76" spans="1:6" x14ac:dyDescent="0.25">
      <c r="A76">
        <v>0.56999999999999995</v>
      </c>
      <c r="B76">
        <f t="shared" si="3"/>
        <v>0</v>
      </c>
      <c r="C76">
        <f t="shared" si="4"/>
        <v>9.363591986142622E-2</v>
      </c>
      <c r="D76">
        <f t="shared" si="5"/>
        <v>0</v>
      </c>
      <c r="E76" s="1">
        <f t="shared" si="6"/>
        <v>0</v>
      </c>
      <c r="F76">
        <v>0.56999999999999995</v>
      </c>
    </row>
    <row r="77" spans="1:6" x14ac:dyDescent="0.25">
      <c r="A77">
        <v>0.57999999999999996</v>
      </c>
      <c r="B77">
        <f t="shared" si="3"/>
        <v>0</v>
      </c>
      <c r="C77">
        <f t="shared" si="4"/>
        <v>0.10372212855378903</v>
      </c>
      <c r="D77">
        <f t="shared" si="5"/>
        <v>0</v>
      </c>
      <c r="E77" s="1">
        <f t="shared" si="6"/>
        <v>0</v>
      </c>
      <c r="F77">
        <v>0.57999999999999996</v>
      </c>
    </row>
    <row r="78" spans="1:6" x14ac:dyDescent="0.25">
      <c r="A78">
        <v>0.59</v>
      </c>
      <c r="B78">
        <f t="shared" si="3"/>
        <v>0</v>
      </c>
      <c r="C78">
        <f t="shared" si="4"/>
        <v>0.11402893592964826</v>
      </c>
      <c r="D78">
        <f t="shared" si="5"/>
        <v>0</v>
      </c>
      <c r="E78" s="1">
        <f t="shared" si="6"/>
        <v>0</v>
      </c>
      <c r="F78">
        <v>0.59</v>
      </c>
    </row>
    <row r="79" spans="1:6" x14ac:dyDescent="0.25">
      <c r="A79">
        <v>0.6</v>
      </c>
      <c r="B79">
        <f t="shared" si="3"/>
        <v>0</v>
      </c>
      <c r="C79">
        <f t="shared" si="4"/>
        <v>0.12441169921478495</v>
      </c>
      <c r="D79">
        <f t="shared" si="5"/>
        <v>0</v>
      </c>
      <c r="E79" s="1">
        <f t="shared" si="6"/>
        <v>0</v>
      </c>
      <c r="F79">
        <v>0.6</v>
      </c>
    </row>
    <row r="80" spans="1:6" x14ac:dyDescent="0.25">
      <c r="A80">
        <v>0.61</v>
      </c>
      <c r="B80">
        <f t="shared" si="3"/>
        <v>0</v>
      </c>
      <c r="C80">
        <f t="shared" si="4"/>
        <v>0.13470667010678214</v>
      </c>
      <c r="D80">
        <f t="shared" si="5"/>
        <v>0</v>
      </c>
      <c r="E80" s="1">
        <f t="shared" si="6"/>
        <v>0</v>
      </c>
      <c r="F80">
        <v>0.61</v>
      </c>
    </row>
    <row r="81" spans="1:6" x14ac:dyDescent="0.25">
      <c r="A81">
        <v>0.62</v>
      </c>
      <c r="B81">
        <f t="shared" si="3"/>
        <v>0</v>
      </c>
      <c r="C81">
        <f t="shared" si="4"/>
        <v>0.144733478853876</v>
      </c>
      <c r="D81">
        <f t="shared" si="5"/>
        <v>0</v>
      </c>
      <c r="E81" s="1">
        <f t="shared" si="6"/>
        <v>0</v>
      </c>
      <c r="F81">
        <v>0.62</v>
      </c>
    </row>
    <row r="82" spans="1:6" x14ac:dyDescent="0.25">
      <c r="A82">
        <v>0.63</v>
      </c>
      <c r="B82">
        <f t="shared" si="3"/>
        <v>0</v>
      </c>
      <c r="C82">
        <f t="shared" si="4"/>
        <v>0.15429853588552317</v>
      </c>
      <c r="D82">
        <f t="shared" si="5"/>
        <v>0</v>
      </c>
      <c r="E82" s="1">
        <f t="shared" si="6"/>
        <v>0</v>
      </c>
      <c r="F82">
        <v>0.63</v>
      </c>
    </row>
    <row r="83" spans="1:6" x14ac:dyDescent="0.25">
      <c r="A83">
        <v>0.64</v>
      </c>
      <c r="B83">
        <f t="shared" si="3"/>
        <v>0</v>
      </c>
      <c r="C83">
        <f t="shared" ref="C83:C119" si="7">BINOMDIST(C$4,C$3,$A83,0)</f>
        <v>0.16319934401354452</v>
      </c>
      <c r="D83">
        <f t="shared" ref="D83:D114" si="8">B83*C83/C$11</f>
        <v>0</v>
      </c>
      <c r="E83" s="1">
        <f t="shared" ref="E83:E114" si="9">E82+D83</f>
        <v>0</v>
      </c>
      <c r="F83">
        <v>0.64</v>
      </c>
    </row>
    <row r="84" spans="1:6" x14ac:dyDescent="0.25">
      <c r="A84">
        <v>0.65</v>
      </c>
      <c r="B84">
        <f t="shared" ref="B84:B119" si="10">IF(OR(A84&lt;C$6,A84&gt;C$8),0,C$9)</f>
        <v>0</v>
      </c>
      <c r="C84">
        <f t="shared" si="7"/>
        <v>0.17122967307079331</v>
      </c>
      <c r="D84">
        <f t="shared" si="8"/>
        <v>0</v>
      </c>
      <c r="E84" s="1">
        <f t="shared" si="9"/>
        <v>0</v>
      </c>
      <c r="F84">
        <v>0.65</v>
      </c>
    </row>
    <row r="85" spans="1:6" x14ac:dyDescent="0.25">
      <c r="A85">
        <v>0.66</v>
      </c>
      <c r="B85">
        <f t="shared" si="10"/>
        <v>0</v>
      </c>
      <c r="C85">
        <f t="shared" si="7"/>
        <v>0.17818550335236816</v>
      </c>
      <c r="D85">
        <f t="shared" si="8"/>
        <v>0</v>
      </c>
      <c r="E85" s="1">
        <f t="shared" si="9"/>
        <v>0</v>
      </c>
      <c r="F85">
        <v>0.66</v>
      </c>
    </row>
    <row r="86" spans="1:6" x14ac:dyDescent="0.25">
      <c r="A86">
        <v>0.67</v>
      </c>
      <c r="B86">
        <f t="shared" si="10"/>
        <v>0</v>
      </c>
      <c r="C86">
        <f t="shared" si="7"/>
        <v>0.18387159587563945</v>
      </c>
      <c r="D86">
        <f t="shared" si="8"/>
        <v>0</v>
      </c>
      <c r="E86" s="1">
        <f t="shared" si="9"/>
        <v>0</v>
      </c>
      <c r="F86">
        <v>0.67</v>
      </c>
    </row>
    <row r="87" spans="1:6" x14ac:dyDescent="0.25">
      <c r="A87">
        <v>0.68</v>
      </c>
      <c r="B87">
        <f t="shared" si="10"/>
        <v>0</v>
      </c>
      <c r="C87">
        <f t="shared" si="7"/>
        <v>0.18810849820797715</v>
      </c>
      <c r="D87">
        <f t="shared" si="8"/>
        <v>0</v>
      </c>
      <c r="E87" s="1">
        <f t="shared" si="9"/>
        <v>0</v>
      </c>
      <c r="F87">
        <v>0.68</v>
      </c>
    </row>
    <row r="88" spans="1:6" x14ac:dyDescent="0.25">
      <c r="A88">
        <v>0.69</v>
      </c>
      <c r="B88">
        <f t="shared" si="10"/>
        <v>0</v>
      </c>
      <c r="C88">
        <f t="shared" si="7"/>
        <v>0.1907397467635881</v>
      </c>
      <c r="D88">
        <f t="shared" si="8"/>
        <v>0</v>
      </c>
      <c r="E88" s="1">
        <f t="shared" si="9"/>
        <v>0</v>
      </c>
      <c r="F88">
        <v>0.69</v>
      </c>
    </row>
    <row r="89" spans="1:6" x14ac:dyDescent="0.25">
      <c r="A89">
        <v>0.7</v>
      </c>
      <c r="B89">
        <f t="shared" si="10"/>
        <v>0</v>
      </c>
      <c r="C89">
        <f t="shared" si="7"/>
        <v>0.1916389827534426</v>
      </c>
      <c r="D89">
        <f t="shared" si="8"/>
        <v>0</v>
      </c>
      <c r="E89" s="1">
        <f t="shared" si="9"/>
        <v>0</v>
      </c>
      <c r="F89">
        <v>0.7</v>
      </c>
    </row>
    <row r="90" spans="1:6" x14ac:dyDescent="0.25">
      <c r="A90">
        <v>0.71</v>
      </c>
      <c r="B90">
        <f t="shared" si="10"/>
        <v>0</v>
      </c>
      <c r="C90">
        <f t="shared" si="7"/>
        <v>0.19071666239969756</v>
      </c>
      <c r="D90">
        <f t="shared" si="8"/>
        <v>0</v>
      </c>
      <c r="E90" s="1">
        <f t="shared" si="9"/>
        <v>0</v>
      </c>
      <c r="F90">
        <v>0.71</v>
      </c>
    </row>
    <row r="91" spans="1:6" x14ac:dyDescent="0.25">
      <c r="A91">
        <v>0.72</v>
      </c>
      <c r="B91">
        <f t="shared" si="10"/>
        <v>0</v>
      </c>
      <c r="C91">
        <f t="shared" si="7"/>
        <v>0.18792601581958346</v>
      </c>
      <c r="D91">
        <f t="shared" si="8"/>
        <v>0</v>
      </c>
      <c r="E91" s="1">
        <f t="shared" si="9"/>
        <v>0</v>
      </c>
      <c r="F91">
        <v>0.72</v>
      </c>
    </row>
    <row r="92" spans="1:6" x14ac:dyDescent="0.25">
      <c r="A92">
        <v>0.73</v>
      </c>
      <c r="B92">
        <f t="shared" si="10"/>
        <v>0</v>
      </c>
      <c r="C92">
        <f t="shared" si="7"/>
        <v>0.18326789643876998</v>
      </c>
      <c r="D92">
        <f t="shared" si="8"/>
        <v>0</v>
      </c>
      <c r="E92" s="1">
        <f t="shared" si="9"/>
        <v>0</v>
      </c>
      <c r="F92">
        <v>0.73</v>
      </c>
    </row>
    <row r="93" spans="1:6" x14ac:dyDescent="0.25">
      <c r="A93">
        <v>0.74</v>
      </c>
      <c r="B93">
        <f t="shared" si="10"/>
        <v>0</v>
      </c>
      <c r="C93">
        <f t="shared" si="7"/>
        <v>0.17679416711216472</v>
      </c>
      <c r="D93">
        <f t="shared" si="8"/>
        <v>0</v>
      </c>
      <c r="E93" s="1">
        <f t="shared" si="9"/>
        <v>0</v>
      </c>
      <c r="F93">
        <v>0.74</v>
      </c>
    </row>
    <row r="94" spans="1:6" x14ac:dyDescent="0.25">
      <c r="A94">
        <v>0.75</v>
      </c>
      <c r="B94">
        <f t="shared" si="10"/>
        <v>6.6666666666666652E-2</v>
      </c>
      <c r="C94">
        <f t="shared" si="7"/>
        <v>0.1686092932141037</v>
      </c>
      <c r="D94">
        <f t="shared" si="8"/>
        <v>0.13026196925596398</v>
      </c>
      <c r="E94" s="1">
        <f t="shared" si="9"/>
        <v>0.13026196925596398</v>
      </c>
      <c r="F94">
        <v>0.75</v>
      </c>
    </row>
    <row r="95" spans="1:6" x14ac:dyDescent="0.25">
      <c r="A95">
        <v>0.76</v>
      </c>
      <c r="B95">
        <f t="shared" si="10"/>
        <v>6.6666666666666652E-2</v>
      </c>
      <c r="C95">
        <f t="shared" si="7"/>
        <v>0.15886985917600865</v>
      </c>
      <c r="D95">
        <f t="shared" si="8"/>
        <v>0.12273760429922442</v>
      </c>
      <c r="E95" s="1">
        <f t="shared" si="9"/>
        <v>0.25299957355518843</v>
      </c>
      <c r="F95">
        <v>0.76</v>
      </c>
    </row>
    <row r="96" spans="1:6" x14ac:dyDescent="0.25">
      <c r="A96">
        <v>0.77</v>
      </c>
      <c r="B96">
        <f t="shared" si="10"/>
        <v>6.6666666666666652E-2</v>
      </c>
      <c r="C96">
        <f t="shared" si="7"/>
        <v>0.14778179485677903</v>
      </c>
      <c r="D96">
        <f t="shared" si="8"/>
        <v>0.11417133214466667</v>
      </c>
      <c r="E96" s="1">
        <f t="shared" si="9"/>
        <v>0.36717090569985511</v>
      </c>
      <c r="F96">
        <v>0.77</v>
      </c>
    </row>
    <row r="97" spans="1:6" x14ac:dyDescent="0.25">
      <c r="A97">
        <v>0.78</v>
      </c>
      <c r="B97">
        <f t="shared" si="10"/>
        <v>6.6666666666666652E-2</v>
      </c>
      <c r="C97">
        <f t="shared" si="7"/>
        <v>0.13559519218693927</v>
      </c>
      <c r="D97">
        <f t="shared" si="8"/>
        <v>0.10475636555502836</v>
      </c>
      <c r="E97" s="1">
        <f t="shared" si="9"/>
        <v>0.47192727125488348</v>
      </c>
      <c r="F97">
        <v>0.78</v>
      </c>
    </row>
    <row r="98" spans="1:6" x14ac:dyDescent="0.25">
      <c r="A98">
        <v>0.79</v>
      </c>
      <c r="B98">
        <f t="shared" si="10"/>
        <v>6.6666666666666652E-2</v>
      </c>
      <c r="C98">
        <f t="shared" si="7"/>
        <v>0.122596709779124</v>
      </c>
      <c r="D98">
        <f t="shared" si="8"/>
        <v>9.4714167503519131E-2</v>
      </c>
      <c r="E98" s="1">
        <f t="shared" si="9"/>
        <v>0.56664143875840267</v>
      </c>
      <c r="F98">
        <v>0.79</v>
      </c>
    </row>
    <row r="99" spans="1:6" x14ac:dyDescent="0.25">
      <c r="A99">
        <v>0.8</v>
      </c>
      <c r="B99">
        <f t="shared" si="10"/>
        <v>6.6666666666666652E-2</v>
      </c>
      <c r="C99">
        <f t="shared" si="7"/>
        <v>0.10909970097305018</v>
      </c>
      <c r="D99">
        <f t="shared" si="8"/>
        <v>8.4286824427525497E-2</v>
      </c>
      <c r="E99" s="1">
        <f t="shared" si="9"/>
        <v>0.65092826318592811</v>
      </c>
      <c r="F99">
        <v>0.8</v>
      </c>
    </row>
    <row r="100" spans="1:6" x14ac:dyDescent="0.25">
      <c r="A100">
        <v>0.81</v>
      </c>
      <c r="B100">
        <f t="shared" si="10"/>
        <v>6.6666666666666652E-2</v>
      </c>
      <c r="C100">
        <f t="shared" si="7"/>
        <v>9.5432354402482808E-2</v>
      </c>
      <c r="D100">
        <f t="shared" si="8"/>
        <v>7.3727884022472365E-2</v>
      </c>
      <c r="E100" s="1">
        <f t="shared" si="9"/>
        <v>0.72465614720840044</v>
      </c>
      <c r="F100">
        <v>0.81</v>
      </c>
    </row>
    <row r="101" spans="1:6" x14ac:dyDescent="0.25">
      <c r="A101">
        <v>0.82</v>
      </c>
      <c r="B101">
        <f t="shared" si="10"/>
        <v>6.6666666666666652E-2</v>
      </c>
      <c r="C101">
        <f t="shared" si="7"/>
        <v>8.1924298701789508E-2</v>
      </c>
      <c r="D101">
        <f t="shared" si="8"/>
        <v>6.3292006480674012E-2</v>
      </c>
      <c r="E101" s="1">
        <f t="shared" si="9"/>
        <v>0.78794815368907445</v>
      </c>
      <c r="F101">
        <v>0.82</v>
      </c>
    </row>
    <row r="102" spans="1:6" x14ac:dyDescent="0.25">
      <c r="A102">
        <v>0.83</v>
      </c>
      <c r="B102">
        <f t="shared" si="10"/>
        <v>6.6666666666666652E-2</v>
      </c>
      <c r="C102">
        <f t="shared" si="7"/>
        <v>6.8892285057855163E-2</v>
      </c>
      <c r="D102">
        <f t="shared" si="8"/>
        <v>5.3223903303977443E-2</v>
      </c>
      <c r="E102" s="1">
        <f t="shared" si="9"/>
        <v>0.84117205699305186</v>
      </c>
      <c r="F102">
        <v>0.83</v>
      </c>
    </row>
    <row r="103" spans="1:6" x14ac:dyDescent="0.25">
      <c r="A103">
        <v>0.84</v>
      </c>
      <c r="B103">
        <f t="shared" si="10"/>
        <v>6.6666666666666652E-2</v>
      </c>
      <c r="C103">
        <f t="shared" si="7"/>
        <v>5.6625711138978282E-2</v>
      </c>
      <c r="D103">
        <f t="shared" si="8"/>
        <v>4.3747153569502595E-2</v>
      </c>
      <c r="E103" s="1">
        <f t="shared" si="9"/>
        <v>0.88491921056255451</v>
      </c>
      <c r="F103">
        <v>0.84</v>
      </c>
    </row>
    <row r="104" spans="1:6" x14ac:dyDescent="0.25">
      <c r="A104">
        <v>0.85</v>
      </c>
      <c r="B104">
        <f t="shared" si="10"/>
        <v>6.6666666666666652E-2</v>
      </c>
      <c r="C104">
        <f t="shared" si="7"/>
        <v>4.5372873328928934E-2</v>
      </c>
      <c r="D104">
        <f t="shared" si="8"/>
        <v>3.5053582859887723E-2</v>
      </c>
      <c r="E104" s="1">
        <f t="shared" si="9"/>
        <v>0.9199727934224422</v>
      </c>
      <c r="F104">
        <v>0.85</v>
      </c>
    </row>
    <row r="105" spans="1:6" x14ac:dyDescent="0.25">
      <c r="A105">
        <v>0.86</v>
      </c>
      <c r="B105">
        <f t="shared" si="10"/>
        <v>6.6666666666666652E-2</v>
      </c>
      <c r="C105">
        <f t="shared" si="7"/>
        <v>3.5328915000373606E-2</v>
      </c>
      <c r="D105">
        <f t="shared" si="8"/>
        <v>2.7293952497514446E-2</v>
      </c>
      <c r="E105" s="1">
        <f t="shared" si="9"/>
        <v>0.94726674591995663</v>
      </c>
      <c r="F105">
        <v>0.86</v>
      </c>
    </row>
    <row r="106" spans="1:6" x14ac:dyDescent="0.25">
      <c r="A106">
        <v>0.87</v>
      </c>
      <c r="B106">
        <f t="shared" si="10"/>
        <v>6.6666666666666652E-2</v>
      </c>
      <c r="C106">
        <f t="shared" si="7"/>
        <v>2.6626459279793863E-2</v>
      </c>
      <c r="D106">
        <f t="shared" si="8"/>
        <v>2.0570722728167876E-2</v>
      </c>
      <c r="E106" s="1">
        <f t="shared" si="9"/>
        <v>0.96783746864812448</v>
      </c>
      <c r="F106">
        <v>0.87</v>
      </c>
    </row>
    <row r="107" spans="1:6" x14ac:dyDescent="0.25">
      <c r="A107">
        <v>0.88</v>
      </c>
      <c r="B107">
        <f t="shared" si="10"/>
        <v>6.6666666666666652E-2</v>
      </c>
      <c r="C107">
        <f t="shared" si="7"/>
        <v>1.9329857604681248E-2</v>
      </c>
      <c r="D107">
        <f t="shared" si="8"/>
        <v>1.4933609346347293E-2</v>
      </c>
      <c r="E107" s="1">
        <f t="shared" si="9"/>
        <v>0.98277107799447172</v>
      </c>
      <c r="F107">
        <v>0.88</v>
      </c>
    </row>
    <row r="108" spans="1:6" x14ac:dyDescent="0.25">
      <c r="A108">
        <v>0.89</v>
      </c>
      <c r="B108">
        <f t="shared" si="10"/>
        <v>6.6666666666666652E-2</v>
      </c>
      <c r="C108">
        <f t="shared" si="7"/>
        <v>1.343383384153083E-2</v>
      </c>
      <c r="D108">
        <f t="shared" si="8"/>
        <v>1.0378536185624919E-2</v>
      </c>
      <c r="E108" s="1">
        <f t="shared" si="9"/>
        <v>0.99314961418009662</v>
      </c>
      <c r="F108">
        <v>0.89</v>
      </c>
    </row>
    <row r="109" spans="1:6" x14ac:dyDescent="0.25">
      <c r="A109">
        <v>0.9</v>
      </c>
      <c r="B109">
        <f t="shared" si="10"/>
        <v>6.6666666666666652E-2</v>
      </c>
      <c r="C109">
        <f t="shared" si="7"/>
        <v>8.8670447555428602E-3</v>
      </c>
      <c r="D109">
        <f t="shared" si="8"/>
        <v>6.8503858199031034E-3</v>
      </c>
      <c r="E109" s="1">
        <f t="shared" si="9"/>
        <v>0.99999999999999967</v>
      </c>
      <c r="F109">
        <v>0.9</v>
      </c>
    </row>
    <row r="110" spans="1:6" x14ac:dyDescent="0.25">
      <c r="A110">
        <v>0.91</v>
      </c>
      <c r="B110">
        <f t="shared" si="10"/>
        <v>0</v>
      </c>
      <c r="C110">
        <f t="shared" si="7"/>
        <v>5.5007045304389856E-3</v>
      </c>
      <c r="D110">
        <f t="shared" si="8"/>
        <v>0</v>
      </c>
      <c r="E110" s="1">
        <f t="shared" si="9"/>
        <v>0.99999999999999967</v>
      </c>
      <c r="F110">
        <v>0.91</v>
      </c>
    </row>
    <row r="111" spans="1:6" x14ac:dyDescent="0.25">
      <c r="A111">
        <v>0.92</v>
      </c>
      <c r="B111">
        <f t="shared" si="10"/>
        <v>0</v>
      </c>
      <c r="C111">
        <f t="shared" si="7"/>
        <v>3.1619374410917197E-3</v>
      </c>
      <c r="D111">
        <f t="shared" si="8"/>
        <v>0</v>
      </c>
      <c r="E111" s="1">
        <f t="shared" si="9"/>
        <v>0.99999999999999967</v>
      </c>
      <c r="F111">
        <v>0.92</v>
      </c>
    </row>
    <row r="112" spans="1:6" x14ac:dyDescent="0.25">
      <c r="A112">
        <v>0.93</v>
      </c>
      <c r="B112">
        <f t="shared" si="10"/>
        <v>0</v>
      </c>
      <c r="C112">
        <f t="shared" si="7"/>
        <v>1.6509475960518431E-3</v>
      </c>
      <c r="D112">
        <f t="shared" si="8"/>
        <v>0</v>
      </c>
      <c r="E112" s="1">
        <f t="shared" si="9"/>
        <v>0.99999999999999967</v>
      </c>
      <c r="F112">
        <v>0.93</v>
      </c>
    </row>
    <row r="113" spans="1:6" x14ac:dyDescent="0.25">
      <c r="A113">
        <v>0.94</v>
      </c>
      <c r="B113">
        <f t="shared" si="10"/>
        <v>0</v>
      </c>
      <c r="C113">
        <f t="shared" si="7"/>
        <v>7.6046848527152884E-4</v>
      </c>
      <c r="D113">
        <f t="shared" si="8"/>
        <v>0</v>
      </c>
      <c r="E113" s="1">
        <f t="shared" si="9"/>
        <v>0.99999999999999967</v>
      </c>
      <c r="F113">
        <v>0.94</v>
      </c>
    </row>
    <row r="114" spans="1:6" x14ac:dyDescent="0.25">
      <c r="A114">
        <v>0.95</v>
      </c>
      <c r="B114">
        <f t="shared" si="10"/>
        <v>0</v>
      </c>
      <c r="C114">
        <f t="shared" si="7"/>
        <v>2.9534815922684467E-4</v>
      </c>
      <c r="D114">
        <f t="shared" si="8"/>
        <v>0</v>
      </c>
      <c r="E114" s="1">
        <f t="shared" si="9"/>
        <v>0.99999999999999967</v>
      </c>
      <c r="F114">
        <v>0.95</v>
      </c>
    </row>
    <row r="115" spans="1:6" x14ac:dyDescent="0.25">
      <c r="A115">
        <v>0.96</v>
      </c>
      <c r="B115">
        <f t="shared" si="10"/>
        <v>0</v>
      </c>
      <c r="C115">
        <f t="shared" si="7"/>
        <v>8.9648077155878061E-5</v>
      </c>
      <c r="D115">
        <f>B115*C115/C$11</f>
        <v>0</v>
      </c>
      <c r="E115" s="1">
        <f>E114+D115</f>
        <v>0.99999999999999967</v>
      </c>
      <c r="F115">
        <v>0.96</v>
      </c>
    </row>
    <row r="116" spans="1:6" x14ac:dyDescent="0.25">
      <c r="A116">
        <v>0.97</v>
      </c>
      <c r="B116">
        <f t="shared" si="10"/>
        <v>0</v>
      </c>
      <c r="C116">
        <f t="shared" si="7"/>
        <v>1.8446567969378085E-5</v>
      </c>
      <c r="D116">
        <f>B116*C116/C$11</f>
        <v>0</v>
      </c>
      <c r="E116" s="1">
        <f>E115+D116</f>
        <v>0.99999999999999967</v>
      </c>
      <c r="F116">
        <v>0.97</v>
      </c>
    </row>
    <row r="117" spans="1:6" x14ac:dyDescent="0.25">
      <c r="A117">
        <v>0.98</v>
      </c>
      <c r="B117">
        <f t="shared" si="10"/>
        <v>0</v>
      </c>
      <c r="C117">
        <f t="shared" si="7"/>
        <v>1.8695143457003077E-6</v>
      </c>
      <c r="D117">
        <f>B117*C117/C$11</f>
        <v>0</v>
      </c>
      <c r="E117" s="1">
        <f>E116+D117</f>
        <v>0.99999999999999967</v>
      </c>
      <c r="F117">
        <v>0.98</v>
      </c>
    </row>
    <row r="118" spans="1:6" x14ac:dyDescent="0.25">
      <c r="A118">
        <v>0.99</v>
      </c>
      <c r="B118">
        <f t="shared" si="10"/>
        <v>0</v>
      </c>
      <c r="C118">
        <f t="shared" si="7"/>
        <v>3.3672587702925753E-8</v>
      </c>
      <c r="D118">
        <f>B118*C118/C$11</f>
        <v>0</v>
      </c>
      <c r="E118" s="1">
        <f>E117+D118</f>
        <v>0.99999999999999967</v>
      </c>
      <c r="F118">
        <v>0.99</v>
      </c>
    </row>
    <row r="119" spans="1:6" x14ac:dyDescent="0.25">
      <c r="A119">
        <v>1</v>
      </c>
      <c r="B119">
        <f t="shared" si="10"/>
        <v>0</v>
      </c>
      <c r="C119">
        <f t="shared" si="7"/>
        <v>0</v>
      </c>
      <c r="D119">
        <f>B119*C119/C$11</f>
        <v>0</v>
      </c>
      <c r="E119" s="1">
        <f>E118+D119</f>
        <v>0.99999999999999967</v>
      </c>
      <c r="F119">
        <v>1</v>
      </c>
    </row>
  </sheetData>
  <mergeCells count="11">
    <mergeCell ref="A14:B14"/>
    <mergeCell ref="A1:D1"/>
    <mergeCell ref="A2:D2"/>
    <mergeCell ref="A3:B3"/>
    <mergeCell ref="A4:B4"/>
    <mergeCell ref="A6:B6"/>
    <mergeCell ref="A7:B7"/>
    <mergeCell ref="A8:B8"/>
    <mergeCell ref="A9:B9"/>
    <mergeCell ref="A11:B11"/>
    <mergeCell ref="A13: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9"/>
  <sheetViews>
    <sheetView showGridLines="0" workbookViewId="0">
      <selection activeCell="B19" sqref="B19"/>
    </sheetView>
  </sheetViews>
  <sheetFormatPr defaultRowHeight="12.5" x14ac:dyDescent="0.25"/>
  <cols>
    <col min="1" max="1" width="11.1796875" customWidth="1"/>
    <col min="9" max="9" width="9.90625" customWidth="1"/>
    <col min="16" max="16" width="11.26953125" customWidth="1"/>
  </cols>
  <sheetData>
    <row r="1" spans="1:23" ht="15.5" x14ac:dyDescent="0.35">
      <c r="A1" s="215" t="s">
        <v>45</v>
      </c>
      <c r="B1" s="216"/>
      <c r="C1" s="216"/>
      <c r="D1" s="216"/>
      <c r="E1" s="216"/>
      <c r="F1" s="216"/>
      <c r="G1" s="216"/>
      <c r="H1" s="216"/>
      <c r="I1" s="216"/>
      <c r="J1" s="216"/>
      <c r="K1" s="216"/>
      <c r="L1" s="216"/>
      <c r="M1" s="216"/>
      <c r="N1" s="216"/>
      <c r="O1" s="216"/>
      <c r="P1" s="216"/>
      <c r="Q1" s="216"/>
      <c r="R1" s="216"/>
      <c r="S1" s="216"/>
      <c r="T1" s="216"/>
      <c r="U1" s="216"/>
      <c r="V1" s="217"/>
      <c r="W1" s="96"/>
    </row>
    <row r="2" spans="1:23" x14ac:dyDescent="0.25">
      <c r="A2" s="218" t="s">
        <v>46</v>
      </c>
      <c r="B2" s="219"/>
      <c r="C2" s="219"/>
      <c r="D2" s="219"/>
      <c r="E2" s="219"/>
      <c r="F2" s="219"/>
      <c r="G2" s="219"/>
      <c r="H2" s="219"/>
      <c r="I2" s="219"/>
      <c r="J2" s="219"/>
      <c r="K2" s="219"/>
      <c r="L2" s="219"/>
      <c r="M2" s="219"/>
      <c r="N2" s="219"/>
      <c r="O2" s="219"/>
      <c r="P2" s="219"/>
      <c r="Q2" s="219"/>
      <c r="R2" s="219"/>
      <c r="S2" s="219"/>
      <c r="T2" s="219"/>
      <c r="U2" s="219"/>
      <c r="V2" s="220"/>
    </row>
    <row r="3" spans="1:23" x14ac:dyDescent="0.25">
      <c r="A3" s="218"/>
      <c r="B3" s="219"/>
      <c r="C3" s="219"/>
      <c r="D3" s="219"/>
      <c r="E3" s="219"/>
      <c r="F3" s="219"/>
      <c r="G3" s="219"/>
      <c r="H3" s="219"/>
      <c r="I3" s="219"/>
      <c r="J3" s="219"/>
      <c r="K3" s="219"/>
      <c r="L3" s="219"/>
      <c r="M3" s="219"/>
      <c r="N3" s="219"/>
      <c r="O3" s="219"/>
      <c r="P3" s="219"/>
      <c r="Q3" s="219"/>
      <c r="R3" s="219"/>
      <c r="S3" s="219"/>
      <c r="T3" s="219"/>
      <c r="U3" s="219"/>
      <c r="V3" s="220"/>
    </row>
    <row r="4" spans="1:23" x14ac:dyDescent="0.25">
      <c r="A4" s="218"/>
      <c r="B4" s="219"/>
      <c r="C4" s="219"/>
      <c r="D4" s="219"/>
      <c r="E4" s="219"/>
      <c r="F4" s="219"/>
      <c r="G4" s="219"/>
      <c r="H4" s="219"/>
      <c r="I4" s="219"/>
      <c r="J4" s="219"/>
      <c r="K4" s="219"/>
      <c r="L4" s="219"/>
      <c r="M4" s="219"/>
      <c r="N4" s="219"/>
      <c r="O4" s="219"/>
      <c r="P4" s="219"/>
      <c r="Q4" s="219"/>
      <c r="R4" s="219"/>
      <c r="S4" s="219"/>
      <c r="T4" s="219"/>
      <c r="U4" s="219"/>
      <c r="V4" s="220"/>
    </row>
    <row r="5" spans="1:23" ht="15.5" x14ac:dyDescent="0.35">
      <c r="A5" s="221" t="s">
        <v>47</v>
      </c>
      <c r="B5" s="222"/>
      <c r="C5" s="222"/>
      <c r="D5" s="222"/>
      <c r="E5" s="222"/>
      <c r="F5" s="222"/>
      <c r="G5" s="222"/>
      <c r="H5" s="142"/>
      <c r="I5" s="223" t="s">
        <v>48</v>
      </c>
      <c r="J5" s="223"/>
      <c r="K5" s="223"/>
      <c r="L5" s="223"/>
      <c r="M5" s="223"/>
      <c r="N5" s="142"/>
      <c r="O5" s="223" t="s">
        <v>49</v>
      </c>
      <c r="P5" s="223"/>
      <c r="Q5" s="223"/>
      <c r="R5" s="223"/>
      <c r="S5" s="223"/>
      <c r="T5" s="223"/>
      <c r="U5" s="223"/>
      <c r="V5" s="143"/>
    </row>
    <row r="6" spans="1:23" ht="13" thickBot="1" x14ac:dyDescent="0.3">
      <c r="A6" s="97"/>
      <c r="B6" s="98"/>
      <c r="C6" s="224" t="s">
        <v>50</v>
      </c>
      <c r="D6" s="225"/>
      <c r="E6" s="225"/>
      <c r="F6" s="225"/>
      <c r="G6" s="226"/>
      <c r="V6" s="48"/>
    </row>
    <row r="7" spans="1:23" ht="43.5" x14ac:dyDescent="0.35">
      <c r="A7" s="97"/>
      <c r="B7" s="98" t="s">
        <v>51</v>
      </c>
      <c r="C7" s="99" t="s">
        <v>52</v>
      </c>
      <c r="D7" s="98" t="s">
        <v>53</v>
      </c>
      <c r="E7" s="98" t="s">
        <v>54</v>
      </c>
      <c r="F7" s="100" t="s">
        <v>55</v>
      </c>
      <c r="G7" s="101" t="s">
        <v>56</v>
      </c>
      <c r="P7" s="102">
        <f>COUNT(B27:B76)</f>
        <v>4</v>
      </c>
      <c r="V7" s="48"/>
    </row>
    <row r="8" spans="1:23" ht="15" thickBot="1" x14ac:dyDescent="0.4">
      <c r="A8" s="97"/>
      <c r="B8" s="98"/>
      <c r="C8" s="103">
        <v>1</v>
      </c>
      <c r="D8" s="104">
        <v>2</v>
      </c>
      <c r="E8" s="104">
        <v>3</v>
      </c>
      <c r="F8" s="105">
        <v>4</v>
      </c>
      <c r="G8" s="101"/>
      <c r="V8" s="48"/>
    </row>
    <row r="9" spans="1:23" x14ac:dyDescent="0.25">
      <c r="A9" s="205" t="s">
        <v>57</v>
      </c>
      <c r="B9" s="106">
        <v>1</v>
      </c>
      <c r="C9" s="107">
        <v>0.6</v>
      </c>
      <c r="D9" s="108">
        <v>0.05</v>
      </c>
      <c r="E9" s="108">
        <v>0.1</v>
      </c>
      <c r="F9" s="109">
        <v>0.25</v>
      </c>
      <c r="G9" s="110">
        <f ca="1">SUMPRODUCT(OFFSET(P$26:S$26,P$7,0),C9:F9)</f>
        <v>0.522196209587514</v>
      </c>
      <c r="V9" s="48"/>
    </row>
    <row r="10" spans="1:23" x14ac:dyDescent="0.25">
      <c r="A10" s="206"/>
      <c r="B10" s="98">
        <v>2</v>
      </c>
      <c r="C10" s="111">
        <v>0.25</v>
      </c>
      <c r="D10" s="112">
        <v>0.1</v>
      </c>
      <c r="E10" s="112">
        <v>0.4</v>
      </c>
      <c r="F10" s="113">
        <v>0.25</v>
      </c>
      <c r="G10" s="110">
        <f ca="1">SUMPRODUCT(OFFSET(P$26:S$26,P$7,0),C10:F10)</f>
        <v>0.25842809364548502</v>
      </c>
      <c r="V10" s="48"/>
    </row>
    <row r="11" spans="1:23" x14ac:dyDescent="0.25">
      <c r="A11" s="206"/>
      <c r="B11" s="98">
        <v>3</v>
      </c>
      <c r="C11" s="111">
        <v>0.1</v>
      </c>
      <c r="D11" s="112">
        <v>0.25</v>
      </c>
      <c r="E11" s="112">
        <v>0.4</v>
      </c>
      <c r="F11" s="113">
        <v>0.25</v>
      </c>
      <c r="G11" s="110">
        <f ca="1">SUMPRODUCT(OFFSET(P$26:S$26,P$7,0),C11:F11)</f>
        <v>0.13816053511705689</v>
      </c>
      <c r="V11" s="48"/>
    </row>
    <row r="12" spans="1:23" ht="13" thickBot="1" x14ac:dyDescent="0.3">
      <c r="A12" s="207"/>
      <c r="B12" s="114">
        <v>4</v>
      </c>
      <c r="C12" s="115">
        <v>0.05</v>
      </c>
      <c r="D12" s="116">
        <v>0.6</v>
      </c>
      <c r="E12" s="116">
        <v>0.1</v>
      </c>
      <c r="F12" s="117">
        <v>0.25</v>
      </c>
      <c r="G12" s="110">
        <f ca="1">SUMPRODUCT(OFFSET(P$26:S$26,P$7,0),C12:F12)</f>
        <v>8.1215161649944273E-2</v>
      </c>
      <c r="V12" s="48"/>
    </row>
    <row r="13" spans="1:23" ht="13" thickBot="1" x14ac:dyDescent="0.3">
      <c r="A13" s="118" t="s">
        <v>58</v>
      </c>
      <c r="B13" s="114"/>
      <c r="C13" s="119">
        <f>SUM(C9:C12)</f>
        <v>1</v>
      </c>
      <c r="D13" s="119">
        <f t="shared" ref="D13:G13" si="0">SUM(D9:D12)</f>
        <v>1</v>
      </c>
      <c r="E13" s="119">
        <f t="shared" si="0"/>
        <v>1</v>
      </c>
      <c r="F13" s="120">
        <f t="shared" si="0"/>
        <v>1</v>
      </c>
      <c r="G13" s="121">
        <f t="shared" ca="1" si="0"/>
        <v>1.0000000000000002</v>
      </c>
      <c r="V13" s="48"/>
    </row>
    <row r="14" spans="1:23" x14ac:dyDescent="0.25">
      <c r="A14" s="122"/>
      <c r="B14" s="123"/>
      <c r="C14" t="s">
        <v>59</v>
      </c>
      <c r="V14" s="48"/>
    </row>
    <row r="15" spans="1:23" x14ac:dyDescent="0.25">
      <c r="A15" s="122" t="s">
        <v>60</v>
      </c>
      <c r="B15" s="123"/>
      <c r="V15" s="48"/>
    </row>
    <row r="16" spans="1:23" x14ac:dyDescent="0.25">
      <c r="A16" s="122" t="s">
        <v>61</v>
      </c>
      <c r="B16" s="123">
        <v>1</v>
      </c>
      <c r="C16">
        <v>0</v>
      </c>
      <c r="D16">
        <v>0</v>
      </c>
      <c r="E16">
        <v>0</v>
      </c>
      <c r="F16">
        <v>0</v>
      </c>
      <c r="G16">
        <v>1</v>
      </c>
      <c r="V16" s="48"/>
    </row>
    <row r="17" spans="1:22" x14ac:dyDescent="0.25">
      <c r="A17" s="122"/>
      <c r="B17" s="123">
        <v>2</v>
      </c>
      <c r="C17">
        <f>C9</f>
        <v>0.6</v>
      </c>
      <c r="D17">
        <f>D9</f>
        <v>0.05</v>
      </c>
      <c r="E17">
        <f>E9</f>
        <v>0.1</v>
      </c>
      <c r="F17">
        <f>F9</f>
        <v>0.25</v>
      </c>
      <c r="G17">
        <v>2</v>
      </c>
      <c r="V17" s="48"/>
    </row>
    <row r="18" spans="1:22" x14ac:dyDescent="0.25">
      <c r="A18" s="122"/>
      <c r="B18" s="123">
        <v>3</v>
      </c>
      <c r="C18">
        <f t="shared" ref="C18:F19" si="1">C17+C10</f>
        <v>0.85</v>
      </c>
      <c r="D18">
        <f t="shared" si="1"/>
        <v>0.15000000000000002</v>
      </c>
      <c r="E18">
        <f t="shared" si="1"/>
        <v>0.5</v>
      </c>
      <c r="F18">
        <f t="shared" si="1"/>
        <v>0.5</v>
      </c>
      <c r="G18">
        <v>3</v>
      </c>
      <c r="V18" s="48"/>
    </row>
    <row r="19" spans="1:22" x14ac:dyDescent="0.25">
      <c r="A19" s="122"/>
      <c r="B19" s="123">
        <v>4</v>
      </c>
      <c r="C19">
        <f t="shared" si="1"/>
        <v>0.95</v>
      </c>
      <c r="D19">
        <f t="shared" si="1"/>
        <v>0.4</v>
      </c>
      <c r="E19">
        <f t="shared" si="1"/>
        <v>0.9</v>
      </c>
      <c r="F19">
        <f t="shared" si="1"/>
        <v>0.75</v>
      </c>
      <c r="G19">
        <v>4</v>
      </c>
      <c r="V19" s="48"/>
    </row>
    <row r="20" spans="1:22" x14ac:dyDescent="0.25">
      <c r="A20" s="122"/>
      <c r="B20" s="123"/>
      <c r="V20" s="48"/>
    </row>
    <row r="21" spans="1:22" ht="14.5" x14ac:dyDescent="0.35">
      <c r="A21" s="144"/>
      <c r="B21" s="142"/>
      <c r="C21" s="142"/>
      <c r="D21" s="142"/>
      <c r="E21" s="142"/>
      <c r="F21" s="142"/>
      <c r="G21" s="142"/>
      <c r="H21" s="142"/>
      <c r="I21" s="142"/>
      <c r="J21" s="142"/>
      <c r="K21" s="142"/>
      <c r="L21" s="142"/>
      <c r="M21" s="142"/>
      <c r="N21" s="142"/>
      <c r="O21" s="142"/>
      <c r="P21" s="142"/>
      <c r="Q21" s="142"/>
      <c r="R21" s="142"/>
      <c r="S21" s="142"/>
      <c r="T21" s="142"/>
      <c r="U21" s="142"/>
      <c r="V21" s="143"/>
    </row>
    <row r="22" spans="1:22" ht="13" thickBot="1" x14ac:dyDescent="0.3">
      <c r="A22" s="122"/>
      <c r="B22" s="123"/>
      <c r="V22" s="48"/>
    </row>
    <row r="23" spans="1:22" ht="15" thickBot="1" x14ac:dyDescent="0.4">
      <c r="A23" s="208" t="s">
        <v>62</v>
      </c>
      <c r="B23" s="209"/>
      <c r="C23" s="209"/>
      <c r="D23" s="209"/>
      <c r="E23" s="209"/>
      <c r="F23" s="210"/>
      <c r="G23" s="124"/>
      <c r="I23" s="211" t="s">
        <v>63</v>
      </c>
      <c r="J23" s="212"/>
      <c r="K23" s="212"/>
      <c r="L23" s="213"/>
      <c r="M23" s="124"/>
      <c r="P23" s="214" t="s">
        <v>64</v>
      </c>
      <c r="Q23" s="214"/>
      <c r="R23" s="214"/>
      <c r="S23" s="214"/>
      <c r="V23" s="48"/>
    </row>
    <row r="24" spans="1:22" ht="14.5" x14ac:dyDescent="0.35">
      <c r="A24" s="145"/>
      <c r="B24" s="146"/>
      <c r="C24" s="147" t="s">
        <v>50</v>
      </c>
      <c r="D24" s="148"/>
      <c r="E24" s="148"/>
      <c r="F24" s="149"/>
      <c r="I24" s="152" t="s">
        <v>57</v>
      </c>
      <c r="J24" s="153"/>
      <c r="K24" s="153"/>
      <c r="L24" s="151"/>
      <c r="P24" s="147" t="s">
        <v>50</v>
      </c>
      <c r="Q24" s="148"/>
      <c r="R24" s="148"/>
      <c r="S24" s="149"/>
      <c r="V24" s="48"/>
    </row>
    <row r="25" spans="1:22" ht="14.5" x14ac:dyDescent="0.35">
      <c r="A25" s="150" t="s">
        <v>65</v>
      </c>
      <c r="B25" s="151" t="s">
        <v>66</v>
      </c>
      <c r="C25" s="152" t="s">
        <v>52</v>
      </c>
      <c r="D25" s="153" t="s">
        <v>53</v>
      </c>
      <c r="E25" s="153" t="s">
        <v>54</v>
      </c>
      <c r="F25" s="151" t="s">
        <v>55</v>
      </c>
      <c r="I25" s="103">
        <v>1</v>
      </c>
      <c r="J25" s="104">
        <v>2</v>
      </c>
      <c r="K25" s="104">
        <v>3</v>
      </c>
      <c r="L25" s="105">
        <v>4</v>
      </c>
      <c r="P25" s="154" t="s">
        <v>52</v>
      </c>
      <c r="Q25" s="155" t="s">
        <v>53</v>
      </c>
      <c r="R25" s="155" t="s">
        <v>54</v>
      </c>
      <c r="S25" s="156" t="s">
        <v>55</v>
      </c>
      <c r="V25" s="48"/>
    </row>
    <row r="26" spans="1:22" ht="14.5" x14ac:dyDescent="0.35">
      <c r="A26" s="141" t="s">
        <v>67</v>
      </c>
      <c r="B26" s="125" t="s">
        <v>68</v>
      </c>
      <c r="C26" s="126" t="s">
        <v>68</v>
      </c>
      <c r="D26" s="127" t="s">
        <v>68</v>
      </c>
      <c r="E26" s="127" t="s">
        <v>68</v>
      </c>
      <c r="F26" s="128" t="s">
        <v>68</v>
      </c>
      <c r="I26" s="129">
        <f t="shared" ref="I26:L45" ca="1" si="2">SUMPRODUCT(OFFSET($C$9:$F$9,I$25-1,0),$P26:$S26)</f>
        <v>0.25</v>
      </c>
      <c r="J26" s="130">
        <f t="shared" ca="1" si="2"/>
        <v>0.25</v>
      </c>
      <c r="K26" s="130">
        <f t="shared" ca="1" si="2"/>
        <v>0.25</v>
      </c>
      <c r="L26" s="131">
        <f t="shared" ca="1" si="2"/>
        <v>0.25</v>
      </c>
      <c r="P26" s="132">
        <v>0.25</v>
      </c>
      <c r="Q26" s="130">
        <v>0.25</v>
      </c>
      <c r="R26" s="130">
        <v>0.25</v>
      </c>
      <c r="S26" s="133">
        <v>0.25</v>
      </c>
      <c r="V26" s="48"/>
    </row>
    <row r="27" spans="1:22" x14ac:dyDescent="0.25">
      <c r="A27" s="122">
        <v>1</v>
      </c>
      <c r="B27" s="134">
        <v>2</v>
      </c>
      <c r="C27" s="122" cm="1">
        <f t="array" ref="C27">VLOOKUP($B27,$B$9:$F$12,C$8+1)</f>
        <v>0.25</v>
      </c>
      <c r="D27" cm="1">
        <f t="array" ref="D27">VLOOKUP($B27,$B$9:$F$12,D$8+1)</f>
        <v>0.1</v>
      </c>
      <c r="E27" cm="1">
        <f t="array" ref="E27">VLOOKUP($B27,$B$9:$F$12,E$8+1)</f>
        <v>0.4</v>
      </c>
      <c r="F27" s="48" cm="1">
        <f t="array" ref="F27">VLOOKUP($B27,$B$9:$F$12,F$8+1)</f>
        <v>0.25</v>
      </c>
      <c r="I27" s="122">
        <f t="shared" ca="1" si="2"/>
        <v>0.25750000000000001</v>
      </c>
      <c r="J27">
        <f t="shared" ca="1" si="2"/>
        <v>0.29500000000000004</v>
      </c>
      <c r="K27">
        <f t="shared" ca="1" si="2"/>
        <v>0.27250000000000002</v>
      </c>
      <c r="L27" s="48">
        <f t="shared" ca="1" si="2"/>
        <v>0.17499999999999999</v>
      </c>
      <c r="P27" s="135" cm="1">
        <f t="array" aca="1" ref="P27" ca="1">IFERROR(P26/OFFSET($I26,0,$B27-1)*C27,"")</f>
        <v>0.25</v>
      </c>
      <c r="Q27" cm="1">
        <f t="array" aca="1" ref="Q27" ca="1">IFERROR(Q26/OFFSET($I26,0,$B27-1)*D27,"")</f>
        <v>0.1</v>
      </c>
      <c r="R27" cm="1">
        <f t="array" aca="1" ref="R27" ca="1">IFERROR(R26/OFFSET($I26,0,$B27-1)*E27,"")</f>
        <v>0.4</v>
      </c>
      <c r="S27" s="136" cm="1">
        <f t="array" aca="1" ref="S27" ca="1">IFERROR(S26/OFFSET($I26,0,$B27-1)*F27,"")</f>
        <v>0.25</v>
      </c>
      <c r="V27" s="48"/>
    </row>
    <row r="28" spans="1:22" x14ac:dyDescent="0.25">
      <c r="A28" s="122">
        <v>2</v>
      </c>
      <c r="B28" s="137">
        <v>1</v>
      </c>
      <c r="C28" s="135" cm="1">
        <f t="array" ref="C28">IFERROR(VLOOKUP($B28,$B$9:$F$12,C$8+1),"")</f>
        <v>0.6</v>
      </c>
      <c r="D28" cm="1">
        <f t="array" ref="D28">IFERROR(VLOOKUP($B28,$B$9:$F$12,D$8+1),"")</f>
        <v>0.05</v>
      </c>
      <c r="E28" cm="1">
        <f t="array" ref="E28">IFERROR(VLOOKUP($B28,$B$9:$F$12,E$8+1),"")</f>
        <v>0.1</v>
      </c>
      <c r="F28" s="136" cm="1">
        <f t="array" ref="F28">IFERROR(VLOOKUP($B28,$B$9:$F$12,F$8+1),"")</f>
        <v>0.25</v>
      </c>
      <c r="I28" s="122">
        <f t="shared" ca="1" si="2"/>
        <v>0.42669902912621349</v>
      </c>
      <c r="J28">
        <f t="shared" ca="1" si="2"/>
        <v>0.27038834951456314</v>
      </c>
      <c r="K28">
        <f t="shared" ca="1" si="2"/>
        <v>0.18592233009708739</v>
      </c>
      <c r="L28" s="48">
        <f t="shared" ca="1" si="2"/>
        <v>0.11699029126213592</v>
      </c>
      <c r="P28" s="135" cm="1">
        <f t="array" aca="1" ref="P28" ca="1">IFERROR(P27/OFFSET($I27,0,$B28-1)*C28,"")</f>
        <v>0.58252427184466016</v>
      </c>
      <c r="Q28" cm="1">
        <f t="array" aca="1" ref="Q28" ca="1">IFERROR(Q27/OFFSET($I27,0,$B28-1)*D28,"")</f>
        <v>1.9417475728155342E-2</v>
      </c>
      <c r="R28" cm="1">
        <f t="array" aca="1" ref="R28" ca="1">IFERROR(R27/OFFSET($I27,0,$B28-1)*E28,"")</f>
        <v>0.15533980582524273</v>
      </c>
      <c r="S28" s="136" cm="1">
        <f t="array" aca="1" ref="S28" ca="1">IFERROR(S27/OFFSET($I27,0,$B28-1)*F28,"")</f>
        <v>0.24271844660194175</v>
      </c>
      <c r="V28" s="48"/>
    </row>
    <row r="29" spans="1:22" x14ac:dyDescent="0.25">
      <c r="A29" s="122">
        <v>3</v>
      </c>
      <c r="B29" s="137">
        <v>1</v>
      </c>
      <c r="C29" s="135" cm="1">
        <f t="array" ref="C29">IFERROR(VLOOKUP($B29,$B$9:$F$12,C$8+1),"")</f>
        <v>0.6</v>
      </c>
      <c r="D29" cm="1">
        <f t="array" ref="D29">IFERROR(VLOOKUP($B29,$B$9:$F$12,D$8+1),"")</f>
        <v>0.05</v>
      </c>
      <c r="E29" cm="1">
        <f t="array" ref="E29">IFERROR(VLOOKUP($B29,$B$9:$F$12,E$8+1),"")</f>
        <v>0.1</v>
      </c>
      <c r="F29" s="136" cm="1">
        <f t="array" ref="F29">IFERROR(VLOOKUP($B29,$B$9:$F$12,F$8+1),"")</f>
        <v>0.25</v>
      </c>
      <c r="I29" s="122">
        <f t="shared" ca="1" si="2"/>
        <v>0.53077360637087612</v>
      </c>
      <c r="J29">
        <f t="shared" ca="1" si="2"/>
        <v>0.2551194539249147</v>
      </c>
      <c r="K29">
        <f t="shared" ca="1" si="2"/>
        <v>0.13259385665529014</v>
      </c>
      <c r="L29" s="48">
        <f t="shared" ca="1" si="2"/>
        <v>8.1513083048919244E-2</v>
      </c>
      <c r="P29" s="135" cm="1">
        <f t="array" aca="1" ref="P29" ca="1">IFERROR(P28/OFFSET($I28,0,$B29-1)*C29,"")</f>
        <v>0.81911262798634832</v>
      </c>
      <c r="Q29" cm="1">
        <f t="array" aca="1" ref="Q29" ca="1">IFERROR(Q28/OFFSET($I28,0,$B29-1)*D29,"")</f>
        <v>2.2753128555176344E-3</v>
      </c>
      <c r="R29" cm="1">
        <f t="array" aca="1" ref="R29" ca="1">IFERROR(R28/OFFSET($I28,0,$B29-1)*E29,"")</f>
        <v>3.6405005688282151E-2</v>
      </c>
      <c r="S29" s="136" cm="1">
        <f t="array" aca="1" ref="S29" ca="1">IFERROR(S28/OFFSET($I28,0,$B29-1)*F29,"")</f>
        <v>0.14220705346985213</v>
      </c>
      <c r="V29" s="48"/>
    </row>
    <row r="30" spans="1:22" x14ac:dyDescent="0.25">
      <c r="A30" s="122">
        <v>4</v>
      </c>
      <c r="B30" s="137">
        <v>2</v>
      </c>
      <c r="C30" s="135" cm="1">
        <f t="array" ref="C30">IFERROR(VLOOKUP($B30,$B$9:$F$12,C$8+1),"")</f>
        <v>0.25</v>
      </c>
      <c r="D30" cm="1">
        <f t="array" ref="D30">IFERROR(VLOOKUP($B30,$B$9:$F$12,D$8+1),"")</f>
        <v>0.1</v>
      </c>
      <c r="E30" cm="1">
        <f t="array" ref="E30">IFERROR(VLOOKUP($B30,$B$9:$F$12,E$8+1),"")</f>
        <v>0.4</v>
      </c>
      <c r="F30" s="136" cm="1">
        <f t="array" ref="F30">IFERROR(VLOOKUP($B30,$B$9:$F$12,F$8+1),"")</f>
        <v>0.25</v>
      </c>
      <c r="I30" s="122">
        <f t="shared" ca="1" si="2"/>
        <v>0.522196209587514</v>
      </c>
      <c r="J30">
        <f t="shared" ca="1" si="2"/>
        <v>0.25842809364548502</v>
      </c>
      <c r="K30">
        <f t="shared" ca="1" si="2"/>
        <v>0.13816053511705689</v>
      </c>
      <c r="L30" s="48">
        <f t="shared" ca="1" si="2"/>
        <v>8.1215161649944273E-2</v>
      </c>
      <c r="P30" s="135" cm="1">
        <f t="array" aca="1" ref="P30" ca="1">IFERROR(P29/OFFSET($I29,0,$B30-1)*C30,"")</f>
        <v>0.80267558528428107</v>
      </c>
      <c r="Q30" cm="1">
        <f t="array" aca="1" ref="Q30" ca="1">IFERROR(Q29/OFFSET($I29,0,$B30-1)*D30,"")</f>
        <v>8.9186176142697906E-4</v>
      </c>
      <c r="R30" cm="1">
        <f t="array" aca="1" ref="R30" ca="1">IFERROR(R29/OFFSET($I29,0,$B30-1)*E30,"")</f>
        <v>5.707915273132666E-2</v>
      </c>
      <c r="S30" s="136" cm="1">
        <f t="array" aca="1" ref="S30" ca="1">IFERROR(S29/OFFSET($I29,0,$B30-1)*F30,"")</f>
        <v>0.13935340022296544</v>
      </c>
      <c r="V30" s="48"/>
    </row>
    <row r="31" spans="1:22" x14ac:dyDescent="0.25">
      <c r="A31" s="122">
        <v>5</v>
      </c>
      <c r="B31" s="137"/>
      <c r="C31" s="135" t="str" cm="1">
        <f t="array" ref="C31">IFERROR(VLOOKUP($B31,$B$9:$F$12,C$8+1),"")</f>
        <v/>
      </c>
      <c r="D31" t="str" cm="1">
        <f t="array" ref="D31">IFERROR(VLOOKUP($B31,$B$9:$F$12,D$8+1),"")</f>
        <v/>
      </c>
      <c r="E31" t="str" cm="1">
        <f t="array" ref="E31">IFERROR(VLOOKUP($B31,$B$9:$F$12,E$8+1),"")</f>
        <v/>
      </c>
      <c r="F31" s="136" t="str" cm="1">
        <f t="array" ref="F31">IFERROR(VLOOKUP($B31,$B$9:$F$12,F$8+1),"")</f>
        <v/>
      </c>
      <c r="I31" s="122">
        <f t="shared" ca="1" si="2"/>
        <v>0</v>
      </c>
      <c r="J31">
        <f t="shared" ca="1" si="2"/>
        <v>0</v>
      </c>
      <c r="K31">
        <f t="shared" ca="1" si="2"/>
        <v>0</v>
      </c>
      <c r="L31" s="48">
        <f t="shared" ca="1" si="2"/>
        <v>0</v>
      </c>
      <c r="P31" s="135" t="str" cm="1">
        <f t="array" aca="1" ref="P31" ca="1">IFERROR(P30/OFFSET($I30,0,$B31-1)*C31,"")</f>
        <v/>
      </c>
      <c r="Q31" t="str" cm="1">
        <f t="array" aca="1" ref="Q31" ca="1">IFERROR(Q30/OFFSET($I30,0,$B31-1)*D31,"")</f>
        <v/>
      </c>
      <c r="R31" t="str" cm="1">
        <f t="array" aca="1" ref="R31" ca="1">IFERROR(R30/OFFSET($I30,0,$B31-1)*E31,"")</f>
        <v/>
      </c>
      <c r="S31" s="136" t="str" cm="1">
        <f t="array" aca="1" ref="S31" ca="1">IFERROR(S30/OFFSET($I30,0,$B31-1)*F31,"")</f>
        <v/>
      </c>
      <c r="V31" s="48"/>
    </row>
    <row r="32" spans="1:22" x14ac:dyDescent="0.25">
      <c r="A32" s="122">
        <v>6</v>
      </c>
      <c r="B32" s="137"/>
      <c r="C32" s="135" t="str" cm="1">
        <f t="array" ref="C32">IFERROR(VLOOKUP($B32,$B$9:$F$12,C$8+1),"")</f>
        <v/>
      </c>
      <c r="D32" t="str" cm="1">
        <f t="array" ref="D32">IFERROR(VLOOKUP($B32,$B$9:$F$12,D$8+1),"")</f>
        <v/>
      </c>
      <c r="E32" t="str" cm="1">
        <f t="array" ref="E32">IFERROR(VLOOKUP($B32,$B$9:$F$12,E$8+1),"")</f>
        <v/>
      </c>
      <c r="F32" s="136" t="str" cm="1">
        <f t="array" ref="F32">IFERROR(VLOOKUP($B32,$B$9:$F$12,F$8+1),"")</f>
        <v/>
      </c>
      <c r="I32" s="122">
        <f t="shared" ca="1" si="2"/>
        <v>0</v>
      </c>
      <c r="J32">
        <f t="shared" ca="1" si="2"/>
        <v>0</v>
      </c>
      <c r="K32">
        <f t="shared" ca="1" si="2"/>
        <v>0</v>
      </c>
      <c r="L32" s="48">
        <f t="shared" ca="1" si="2"/>
        <v>0</v>
      </c>
      <c r="P32" s="135" t="str" cm="1">
        <f t="array" aca="1" ref="P32" ca="1">IFERROR(P31/OFFSET($I31,0,$B32-1)*C32,"")</f>
        <v/>
      </c>
      <c r="Q32" t="str" cm="1">
        <f t="array" aca="1" ref="Q32" ca="1">IFERROR(Q31/OFFSET($I31,0,$B32-1)*D32,"")</f>
        <v/>
      </c>
      <c r="R32" t="str" cm="1">
        <f t="array" aca="1" ref="R32" ca="1">IFERROR(R31/OFFSET($I31,0,$B32-1)*E32,"")</f>
        <v/>
      </c>
      <c r="S32" s="136" t="str" cm="1">
        <f t="array" aca="1" ref="S32" ca="1">IFERROR(S31/OFFSET($I31,0,$B32-1)*F32,"")</f>
        <v/>
      </c>
      <c r="V32" s="48"/>
    </row>
    <row r="33" spans="1:22" x14ac:dyDescent="0.25">
      <c r="A33" s="122">
        <v>7</v>
      </c>
      <c r="B33" s="137"/>
      <c r="C33" s="135" t="str" cm="1">
        <f t="array" ref="C33">IFERROR(VLOOKUP($B33,$B$9:$F$12,C$8+1),"")</f>
        <v/>
      </c>
      <c r="D33" t="str" cm="1">
        <f t="array" ref="D33">IFERROR(VLOOKUP($B33,$B$9:$F$12,D$8+1),"")</f>
        <v/>
      </c>
      <c r="E33" t="str" cm="1">
        <f t="array" ref="E33">IFERROR(VLOOKUP($B33,$B$9:$F$12,E$8+1),"")</f>
        <v/>
      </c>
      <c r="F33" s="136" t="str" cm="1">
        <f t="array" ref="F33">IFERROR(VLOOKUP($B33,$B$9:$F$12,F$8+1),"")</f>
        <v/>
      </c>
      <c r="I33" s="122">
        <f t="shared" ca="1" si="2"/>
        <v>0</v>
      </c>
      <c r="J33">
        <f t="shared" ca="1" si="2"/>
        <v>0</v>
      </c>
      <c r="K33">
        <f t="shared" ca="1" si="2"/>
        <v>0</v>
      </c>
      <c r="L33" s="48">
        <f t="shared" ca="1" si="2"/>
        <v>0</v>
      </c>
      <c r="P33" s="135" t="str" cm="1">
        <f t="array" aca="1" ref="P33" ca="1">IFERROR(P32/OFFSET($I32,0,$B33-1)*C33,"")</f>
        <v/>
      </c>
      <c r="Q33" t="str" cm="1">
        <f t="array" aca="1" ref="Q33" ca="1">IFERROR(Q32/OFFSET($I32,0,$B33-1)*D33,"")</f>
        <v/>
      </c>
      <c r="R33" t="str" cm="1">
        <f t="array" aca="1" ref="R33" ca="1">IFERROR(R32/OFFSET($I32,0,$B33-1)*E33,"")</f>
        <v/>
      </c>
      <c r="S33" s="136" t="str" cm="1">
        <f t="array" aca="1" ref="S33" ca="1">IFERROR(S32/OFFSET($I32,0,$B33-1)*F33,"")</f>
        <v/>
      </c>
      <c r="V33" s="48"/>
    </row>
    <row r="34" spans="1:22" x14ac:dyDescent="0.25">
      <c r="A34" s="122">
        <v>8</v>
      </c>
      <c r="B34" s="137"/>
      <c r="C34" s="135" t="str" cm="1">
        <f t="array" ref="C34">IFERROR(VLOOKUP($B34,$B$9:$F$12,C$8+1),"")</f>
        <v/>
      </c>
      <c r="D34" t="str" cm="1">
        <f t="array" ref="D34">IFERROR(VLOOKUP($B34,$B$9:$F$12,D$8+1),"")</f>
        <v/>
      </c>
      <c r="E34" t="str" cm="1">
        <f t="array" ref="E34">IFERROR(VLOOKUP($B34,$B$9:$F$12,E$8+1),"")</f>
        <v/>
      </c>
      <c r="F34" s="136" t="str" cm="1">
        <f t="array" ref="F34">IFERROR(VLOOKUP($B34,$B$9:$F$12,F$8+1),"")</f>
        <v/>
      </c>
      <c r="I34" s="122">
        <f t="shared" ca="1" si="2"/>
        <v>0</v>
      </c>
      <c r="J34">
        <f t="shared" ca="1" si="2"/>
        <v>0</v>
      </c>
      <c r="K34">
        <f t="shared" ca="1" si="2"/>
        <v>0</v>
      </c>
      <c r="L34" s="48">
        <f t="shared" ca="1" si="2"/>
        <v>0</v>
      </c>
      <c r="P34" s="135" t="str" cm="1">
        <f t="array" aca="1" ref="P34" ca="1">IFERROR(P33/OFFSET($I33,0,$B34-1)*C34,"")</f>
        <v/>
      </c>
      <c r="Q34" t="str" cm="1">
        <f t="array" aca="1" ref="Q34" ca="1">IFERROR(Q33/OFFSET($I33,0,$B34-1)*D34,"")</f>
        <v/>
      </c>
      <c r="R34" t="str" cm="1">
        <f t="array" aca="1" ref="R34" ca="1">IFERROR(R33/OFFSET($I33,0,$B34-1)*E34,"")</f>
        <v/>
      </c>
      <c r="S34" s="136" t="str" cm="1">
        <f t="array" aca="1" ref="S34" ca="1">IFERROR(S33/OFFSET($I33,0,$B34-1)*F34,"")</f>
        <v/>
      </c>
      <c r="V34" s="48"/>
    </row>
    <row r="35" spans="1:22" x14ac:dyDescent="0.25">
      <c r="A35" s="122">
        <v>9</v>
      </c>
      <c r="B35" s="137"/>
      <c r="C35" s="135" t="str" cm="1">
        <f t="array" ref="C35">IFERROR(VLOOKUP($B35,$B$9:$F$12,C$8+1),"")</f>
        <v/>
      </c>
      <c r="D35" t="str" cm="1">
        <f t="array" ref="D35">IFERROR(VLOOKUP($B35,$B$9:$F$12,D$8+1),"")</f>
        <v/>
      </c>
      <c r="E35" t="str" cm="1">
        <f t="array" ref="E35">IFERROR(VLOOKUP($B35,$B$9:$F$12,E$8+1),"")</f>
        <v/>
      </c>
      <c r="F35" s="136" t="str" cm="1">
        <f t="array" ref="F35">IFERROR(VLOOKUP($B35,$B$9:$F$12,F$8+1),"")</f>
        <v/>
      </c>
      <c r="I35" s="122">
        <f t="shared" ca="1" si="2"/>
        <v>0</v>
      </c>
      <c r="J35">
        <f t="shared" ca="1" si="2"/>
        <v>0</v>
      </c>
      <c r="K35">
        <f t="shared" ca="1" si="2"/>
        <v>0</v>
      </c>
      <c r="L35" s="48">
        <f t="shared" ca="1" si="2"/>
        <v>0</v>
      </c>
      <c r="P35" s="135" t="str" cm="1">
        <f t="array" aca="1" ref="P35" ca="1">IFERROR(P34/OFFSET($I34,0,$B35-1)*C35,"")</f>
        <v/>
      </c>
      <c r="Q35" t="str" cm="1">
        <f t="array" aca="1" ref="Q35" ca="1">IFERROR(Q34/OFFSET($I34,0,$B35-1)*D35,"")</f>
        <v/>
      </c>
      <c r="R35" t="str" cm="1">
        <f t="array" aca="1" ref="R35" ca="1">IFERROR(R34/OFFSET($I34,0,$B35-1)*E35,"")</f>
        <v/>
      </c>
      <c r="S35" s="136" t="str" cm="1">
        <f t="array" aca="1" ref="S35" ca="1">IFERROR(S34/OFFSET($I34,0,$B35-1)*F35,"")</f>
        <v/>
      </c>
      <c r="V35" s="48"/>
    </row>
    <row r="36" spans="1:22" x14ac:dyDescent="0.25">
      <c r="A36" s="122">
        <v>10</v>
      </c>
      <c r="B36" s="137"/>
      <c r="C36" s="135" t="str" cm="1">
        <f t="array" ref="C36">IFERROR(VLOOKUP($B36,$B$9:$F$12,C$8+1),"")</f>
        <v/>
      </c>
      <c r="D36" t="str" cm="1">
        <f t="array" ref="D36">IFERROR(VLOOKUP($B36,$B$9:$F$12,D$8+1),"")</f>
        <v/>
      </c>
      <c r="E36" t="str" cm="1">
        <f t="array" ref="E36">IFERROR(VLOOKUP($B36,$B$9:$F$12,E$8+1),"")</f>
        <v/>
      </c>
      <c r="F36" s="136" t="str" cm="1">
        <f t="array" ref="F36">IFERROR(VLOOKUP($B36,$B$9:$F$12,F$8+1),"")</f>
        <v/>
      </c>
      <c r="I36" s="122">
        <f t="shared" ca="1" si="2"/>
        <v>0</v>
      </c>
      <c r="J36">
        <f t="shared" ca="1" si="2"/>
        <v>0</v>
      </c>
      <c r="K36">
        <f t="shared" ca="1" si="2"/>
        <v>0</v>
      </c>
      <c r="L36" s="48">
        <f t="shared" ca="1" si="2"/>
        <v>0</v>
      </c>
      <c r="P36" s="135" t="str" cm="1">
        <f t="array" aca="1" ref="P36" ca="1">IFERROR(P35/OFFSET($I35,0,$B36-1)*C36,"")</f>
        <v/>
      </c>
      <c r="Q36" t="str" cm="1">
        <f t="array" aca="1" ref="Q36" ca="1">IFERROR(Q35/OFFSET($I35,0,$B36-1)*D36,"")</f>
        <v/>
      </c>
      <c r="R36" t="str" cm="1">
        <f t="array" aca="1" ref="R36" ca="1">IFERROR(R35/OFFSET($I35,0,$B36-1)*E36,"")</f>
        <v/>
      </c>
      <c r="S36" s="136" t="str" cm="1">
        <f t="array" aca="1" ref="S36" ca="1">IFERROR(S35/OFFSET($I35,0,$B36-1)*F36,"")</f>
        <v/>
      </c>
      <c r="V36" s="48"/>
    </row>
    <row r="37" spans="1:22" x14ac:dyDescent="0.25">
      <c r="A37" s="122">
        <v>11</v>
      </c>
      <c r="B37" s="137"/>
      <c r="C37" s="135" t="str" cm="1">
        <f t="array" ref="C37">IFERROR(VLOOKUP($B37,$B$9:$F$12,C$8+1),"")</f>
        <v/>
      </c>
      <c r="D37" t="str" cm="1">
        <f t="array" ref="D37">IFERROR(VLOOKUP($B37,$B$9:$F$12,D$8+1),"")</f>
        <v/>
      </c>
      <c r="E37" t="str" cm="1">
        <f t="array" ref="E37">IFERROR(VLOOKUP($B37,$B$9:$F$12,E$8+1),"")</f>
        <v/>
      </c>
      <c r="F37" s="136" t="str" cm="1">
        <f t="array" ref="F37">IFERROR(VLOOKUP($B37,$B$9:$F$12,F$8+1),"")</f>
        <v/>
      </c>
      <c r="I37" s="122">
        <f t="shared" ca="1" si="2"/>
        <v>0</v>
      </c>
      <c r="J37">
        <f t="shared" ca="1" si="2"/>
        <v>0</v>
      </c>
      <c r="K37">
        <f t="shared" ca="1" si="2"/>
        <v>0</v>
      </c>
      <c r="L37" s="48">
        <f t="shared" ca="1" si="2"/>
        <v>0</v>
      </c>
      <c r="P37" s="135" t="str" cm="1">
        <f t="array" aca="1" ref="P37" ca="1">IFERROR(P36/OFFSET($I36,0,$B37-1)*C37,"")</f>
        <v/>
      </c>
      <c r="Q37" t="str" cm="1">
        <f t="array" aca="1" ref="Q37" ca="1">IFERROR(Q36/OFFSET($I36,0,$B37-1)*D37,"")</f>
        <v/>
      </c>
      <c r="R37" t="str" cm="1">
        <f t="array" aca="1" ref="R37" ca="1">IFERROR(R36/OFFSET($I36,0,$B37-1)*E37,"")</f>
        <v/>
      </c>
      <c r="S37" s="136" t="str" cm="1">
        <f t="array" aca="1" ref="S37" ca="1">IFERROR(S36/OFFSET($I36,0,$B37-1)*F37,"")</f>
        <v/>
      </c>
      <c r="V37" s="48"/>
    </row>
    <row r="38" spans="1:22" x14ac:dyDescent="0.25">
      <c r="A38" s="122">
        <v>12</v>
      </c>
      <c r="B38" s="137"/>
      <c r="C38" s="135" t="str" cm="1">
        <f t="array" ref="C38">IFERROR(VLOOKUP($B38,$B$9:$F$12,C$8+1),"")</f>
        <v/>
      </c>
      <c r="D38" t="str" cm="1">
        <f t="array" ref="D38">IFERROR(VLOOKUP($B38,$B$9:$F$12,D$8+1),"")</f>
        <v/>
      </c>
      <c r="E38" t="str" cm="1">
        <f t="array" ref="E38">IFERROR(VLOOKUP($B38,$B$9:$F$12,E$8+1),"")</f>
        <v/>
      </c>
      <c r="F38" s="136" t="str" cm="1">
        <f t="array" ref="F38">IFERROR(VLOOKUP($B38,$B$9:$F$12,F$8+1),"")</f>
        <v/>
      </c>
      <c r="I38" s="122">
        <f t="shared" ca="1" si="2"/>
        <v>0</v>
      </c>
      <c r="J38">
        <f t="shared" ca="1" si="2"/>
        <v>0</v>
      </c>
      <c r="K38">
        <f t="shared" ca="1" si="2"/>
        <v>0</v>
      </c>
      <c r="L38" s="48">
        <f t="shared" ca="1" si="2"/>
        <v>0</v>
      </c>
      <c r="P38" s="135" t="str" cm="1">
        <f t="array" aca="1" ref="P38" ca="1">IFERROR(P37/OFFSET($I37,0,$B38-1)*C38,"")</f>
        <v/>
      </c>
      <c r="Q38" t="str" cm="1">
        <f t="array" aca="1" ref="Q38" ca="1">IFERROR(Q37/OFFSET($I37,0,$B38-1)*D38,"")</f>
        <v/>
      </c>
      <c r="R38" t="str" cm="1">
        <f t="array" aca="1" ref="R38" ca="1">IFERROR(R37/OFFSET($I37,0,$B38-1)*E38,"")</f>
        <v/>
      </c>
      <c r="S38" s="136" t="str" cm="1">
        <f t="array" aca="1" ref="S38" ca="1">IFERROR(S37/OFFSET($I37,0,$B38-1)*F38,"")</f>
        <v/>
      </c>
      <c r="V38" s="48"/>
    </row>
    <row r="39" spans="1:22" x14ac:dyDescent="0.25">
      <c r="A39" s="122">
        <v>13</v>
      </c>
      <c r="B39" s="137"/>
      <c r="C39" s="135" t="str" cm="1">
        <f t="array" ref="C39">IFERROR(VLOOKUP($B39,$B$9:$F$12,C$8+1),"")</f>
        <v/>
      </c>
      <c r="D39" t="str" cm="1">
        <f t="array" ref="D39">IFERROR(VLOOKUP($B39,$B$9:$F$12,D$8+1),"")</f>
        <v/>
      </c>
      <c r="E39" t="str" cm="1">
        <f t="array" ref="E39">IFERROR(VLOOKUP($B39,$B$9:$F$12,E$8+1),"")</f>
        <v/>
      </c>
      <c r="F39" s="136" t="str" cm="1">
        <f t="array" ref="F39">IFERROR(VLOOKUP($B39,$B$9:$F$12,F$8+1),"")</f>
        <v/>
      </c>
      <c r="I39" s="122">
        <f t="shared" ca="1" si="2"/>
        <v>0</v>
      </c>
      <c r="J39">
        <f t="shared" ca="1" si="2"/>
        <v>0</v>
      </c>
      <c r="K39">
        <f t="shared" ca="1" si="2"/>
        <v>0</v>
      </c>
      <c r="L39" s="48">
        <f t="shared" ca="1" si="2"/>
        <v>0</v>
      </c>
      <c r="P39" s="135" t="str" cm="1">
        <f t="array" aca="1" ref="P39" ca="1">IFERROR(P38/OFFSET($I38,0,$B39-1)*C39,"")</f>
        <v/>
      </c>
      <c r="Q39" t="str" cm="1">
        <f t="array" aca="1" ref="Q39" ca="1">IFERROR(Q38/OFFSET($I38,0,$B39-1)*D39,"")</f>
        <v/>
      </c>
      <c r="R39" t="str" cm="1">
        <f t="array" aca="1" ref="R39" ca="1">IFERROR(R38/OFFSET($I38,0,$B39-1)*E39,"")</f>
        <v/>
      </c>
      <c r="S39" s="136" t="str" cm="1">
        <f t="array" aca="1" ref="S39" ca="1">IFERROR(S38/OFFSET($I38,0,$B39-1)*F39,"")</f>
        <v/>
      </c>
      <c r="V39" s="48"/>
    </row>
    <row r="40" spans="1:22" x14ac:dyDescent="0.25">
      <c r="A40" s="122">
        <v>14</v>
      </c>
      <c r="B40" s="137"/>
      <c r="C40" s="135" t="str" cm="1">
        <f t="array" ref="C40">IFERROR(VLOOKUP($B40,$B$9:$F$12,C$8+1),"")</f>
        <v/>
      </c>
      <c r="D40" t="str" cm="1">
        <f t="array" ref="D40">IFERROR(VLOOKUP($B40,$B$9:$F$12,D$8+1),"")</f>
        <v/>
      </c>
      <c r="E40" t="str" cm="1">
        <f t="array" ref="E40">IFERROR(VLOOKUP($B40,$B$9:$F$12,E$8+1),"")</f>
        <v/>
      </c>
      <c r="F40" s="136" t="str" cm="1">
        <f t="array" ref="F40">IFERROR(VLOOKUP($B40,$B$9:$F$12,F$8+1),"")</f>
        <v/>
      </c>
      <c r="I40" s="122">
        <f t="shared" ca="1" si="2"/>
        <v>0</v>
      </c>
      <c r="J40">
        <f t="shared" ca="1" si="2"/>
        <v>0</v>
      </c>
      <c r="K40">
        <f t="shared" ca="1" si="2"/>
        <v>0</v>
      </c>
      <c r="L40" s="48">
        <f t="shared" ca="1" si="2"/>
        <v>0</v>
      </c>
      <c r="P40" s="135" t="str" cm="1">
        <f t="array" aca="1" ref="P40" ca="1">IFERROR(P39/OFFSET($I39,0,$B40-1)*C40,"")</f>
        <v/>
      </c>
      <c r="Q40" t="str" cm="1">
        <f t="array" aca="1" ref="Q40" ca="1">IFERROR(Q39/OFFSET($I39,0,$B40-1)*D40,"")</f>
        <v/>
      </c>
      <c r="R40" t="str" cm="1">
        <f t="array" aca="1" ref="R40" ca="1">IFERROR(R39/OFFSET($I39,0,$B40-1)*E40,"")</f>
        <v/>
      </c>
      <c r="S40" s="136" t="str" cm="1">
        <f t="array" aca="1" ref="S40" ca="1">IFERROR(S39/OFFSET($I39,0,$B40-1)*F40,"")</f>
        <v/>
      </c>
      <c r="V40" s="48"/>
    </row>
    <row r="41" spans="1:22" x14ac:dyDescent="0.25">
      <c r="A41" s="122">
        <v>15</v>
      </c>
      <c r="B41" s="137"/>
      <c r="C41" s="135" t="str" cm="1">
        <f t="array" ref="C41">IFERROR(VLOOKUP($B41,$B$9:$F$12,C$8+1),"")</f>
        <v/>
      </c>
      <c r="D41" t="str" cm="1">
        <f t="array" ref="D41">IFERROR(VLOOKUP($B41,$B$9:$F$12,D$8+1),"")</f>
        <v/>
      </c>
      <c r="E41" t="str" cm="1">
        <f t="array" ref="E41">IFERROR(VLOOKUP($B41,$B$9:$F$12,E$8+1),"")</f>
        <v/>
      </c>
      <c r="F41" s="136" t="str" cm="1">
        <f t="array" ref="F41">IFERROR(VLOOKUP($B41,$B$9:$F$12,F$8+1),"")</f>
        <v/>
      </c>
      <c r="I41" s="122">
        <f t="shared" ca="1" si="2"/>
        <v>0</v>
      </c>
      <c r="J41">
        <f t="shared" ca="1" si="2"/>
        <v>0</v>
      </c>
      <c r="K41">
        <f t="shared" ca="1" si="2"/>
        <v>0</v>
      </c>
      <c r="L41" s="48">
        <f t="shared" ca="1" si="2"/>
        <v>0</v>
      </c>
      <c r="P41" s="135" t="str" cm="1">
        <f t="array" aca="1" ref="P41" ca="1">IFERROR(P40/OFFSET($I40,0,$B41-1)*C41,"")</f>
        <v/>
      </c>
      <c r="Q41" t="str" cm="1">
        <f t="array" aca="1" ref="Q41" ca="1">IFERROR(Q40/OFFSET($I40,0,$B41-1)*D41,"")</f>
        <v/>
      </c>
      <c r="R41" t="str" cm="1">
        <f t="array" aca="1" ref="R41" ca="1">IFERROR(R40/OFFSET($I40,0,$B41-1)*E41,"")</f>
        <v/>
      </c>
      <c r="S41" s="136" t="str" cm="1">
        <f t="array" aca="1" ref="S41" ca="1">IFERROR(S40/OFFSET($I40,0,$B41-1)*F41,"")</f>
        <v/>
      </c>
      <c r="V41" s="48"/>
    </row>
    <row r="42" spans="1:22" x14ac:dyDescent="0.25">
      <c r="A42" s="122">
        <v>16</v>
      </c>
      <c r="B42" s="137"/>
      <c r="C42" s="135" t="str" cm="1">
        <f t="array" ref="C42">IFERROR(VLOOKUP($B42,$B$9:$F$12,C$8+1),"")</f>
        <v/>
      </c>
      <c r="D42" t="str" cm="1">
        <f t="array" ref="D42">IFERROR(VLOOKUP($B42,$B$9:$F$12,D$8+1),"")</f>
        <v/>
      </c>
      <c r="E42" t="str" cm="1">
        <f t="array" ref="E42">IFERROR(VLOOKUP($B42,$B$9:$F$12,E$8+1),"")</f>
        <v/>
      </c>
      <c r="F42" s="136" t="str" cm="1">
        <f t="array" ref="F42">IFERROR(VLOOKUP($B42,$B$9:$F$12,F$8+1),"")</f>
        <v/>
      </c>
      <c r="I42" s="122">
        <f t="shared" ca="1" si="2"/>
        <v>0</v>
      </c>
      <c r="J42">
        <f t="shared" ca="1" si="2"/>
        <v>0</v>
      </c>
      <c r="K42">
        <f t="shared" ca="1" si="2"/>
        <v>0</v>
      </c>
      <c r="L42" s="48">
        <f t="shared" ca="1" si="2"/>
        <v>0</v>
      </c>
      <c r="P42" s="135" t="str" cm="1">
        <f t="array" aca="1" ref="P42" ca="1">IFERROR(P41/OFFSET($I41,0,$B42-1)*C42,"")</f>
        <v/>
      </c>
      <c r="Q42" t="str" cm="1">
        <f t="array" aca="1" ref="Q42" ca="1">IFERROR(Q41/OFFSET($I41,0,$B42-1)*D42,"")</f>
        <v/>
      </c>
      <c r="R42" t="str" cm="1">
        <f t="array" aca="1" ref="R42" ca="1">IFERROR(R41/OFFSET($I41,0,$B42-1)*E42,"")</f>
        <v/>
      </c>
      <c r="S42" s="136" t="str" cm="1">
        <f t="array" aca="1" ref="S42" ca="1">IFERROR(S41/OFFSET($I41,0,$B42-1)*F42,"")</f>
        <v/>
      </c>
      <c r="V42" s="48"/>
    </row>
    <row r="43" spans="1:22" x14ac:dyDescent="0.25">
      <c r="A43" s="122">
        <v>17</v>
      </c>
      <c r="B43" s="137"/>
      <c r="C43" s="135" t="str" cm="1">
        <f t="array" ref="C43">IFERROR(VLOOKUP($B43,$B$9:$F$12,C$8+1),"")</f>
        <v/>
      </c>
      <c r="D43" t="str" cm="1">
        <f t="array" ref="D43">IFERROR(VLOOKUP($B43,$B$9:$F$12,D$8+1),"")</f>
        <v/>
      </c>
      <c r="E43" t="str" cm="1">
        <f t="array" ref="E43">IFERROR(VLOOKUP($B43,$B$9:$F$12,E$8+1),"")</f>
        <v/>
      </c>
      <c r="F43" s="136" t="str" cm="1">
        <f t="array" ref="F43">IFERROR(VLOOKUP($B43,$B$9:$F$12,F$8+1),"")</f>
        <v/>
      </c>
      <c r="I43" s="122">
        <f t="shared" ca="1" si="2"/>
        <v>0</v>
      </c>
      <c r="J43">
        <f t="shared" ca="1" si="2"/>
        <v>0</v>
      </c>
      <c r="K43">
        <f t="shared" ca="1" si="2"/>
        <v>0</v>
      </c>
      <c r="L43" s="48">
        <f t="shared" ca="1" si="2"/>
        <v>0</v>
      </c>
      <c r="P43" s="135" t="str" cm="1">
        <f t="array" aca="1" ref="P43" ca="1">IFERROR(P42/OFFSET($I42,0,$B43-1)*C43,"")</f>
        <v/>
      </c>
      <c r="Q43" t="str" cm="1">
        <f t="array" aca="1" ref="Q43" ca="1">IFERROR(Q42/OFFSET($I42,0,$B43-1)*D43,"")</f>
        <v/>
      </c>
      <c r="R43" t="str" cm="1">
        <f t="array" aca="1" ref="R43" ca="1">IFERROR(R42/OFFSET($I42,0,$B43-1)*E43,"")</f>
        <v/>
      </c>
      <c r="S43" s="136" t="str" cm="1">
        <f t="array" aca="1" ref="S43" ca="1">IFERROR(S42/OFFSET($I42,0,$B43-1)*F43,"")</f>
        <v/>
      </c>
      <c r="V43" s="48"/>
    </row>
    <row r="44" spans="1:22" x14ac:dyDescent="0.25">
      <c r="A44" s="122">
        <v>18</v>
      </c>
      <c r="B44" s="137"/>
      <c r="C44" s="135" t="str" cm="1">
        <f t="array" ref="C44">IFERROR(VLOOKUP($B44,$B$9:$F$12,C$8+1),"")</f>
        <v/>
      </c>
      <c r="D44" t="str" cm="1">
        <f t="array" ref="D44">IFERROR(VLOOKUP($B44,$B$9:$F$12,D$8+1),"")</f>
        <v/>
      </c>
      <c r="E44" t="str" cm="1">
        <f t="array" ref="E44">IFERROR(VLOOKUP($B44,$B$9:$F$12,E$8+1),"")</f>
        <v/>
      </c>
      <c r="F44" s="136" t="str" cm="1">
        <f t="array" ref="F44">IFERROR(VLOOKUP($B44,$B$9:$F$12,F$8+1),"")</f>
        <v/>
      </c>
      <c r="I44" s="122">
        <f t="shared" ca="1" si="2"/>
        <v>0</v>
      </c>
      <c r="J44">
        <f t="shared" ca="1" si="2"/>
        <v>0</v>
      </c>
      <c r="K44">
        <f t="shared" ca="1" si="2"/>
        <v>0</v>
      </c>
      <c r="L44" s="48">
        <f t="shared" ca="1" si="2"/>
        <v>0</v>
      </c>
      <c r="P44" s="135" t="str" cm="1">
        <f t="array" aca="1" ref="P44" ca="1">IFERROR(P43/OFFSET($I43,0,$B44-1)*C44,"")</f>
        <v/>
      </c>
      <c r="Q44" t="str" cm="1">
        <f t="array" aca="1" ref="Q44" ca="1">IFERROR(Q43/OFFSET($I43,0,$B44-1)*D44,"")</f>
        <v/>
      </c>
      <c r="R44" t="str" cm="1">
        <f t="array" aca="1" ref="R44" ca="1">IFERROR(R43/OFFSET($I43,0,$B44-1)*E44,"")</f>
        <v/>
      </c>
      <c r="S44" s="136" t="str" cm="1">
        <f t="array" aca="1" ref="S44" ca="1">IFERROR(S43/OFFSET($I43,0,$B44-1)*F44,"")</f>
        <v/>
      </c>
      <c r="V44" s="48"/>
    </row>
    <row r="45" spans="1:22" x14ac:dyDescent="0.25">
      <c r="A45" s="122">
        <v>19</v>
      </c>
      <c r="B45" s="137"/>
      <c r="C45" s="135" t="str" cm="1">
        <f t="array" ref="C45">IFERROR(VLOOKUP($B45,$B$9:$F$12,C$8+1),"")</f>
        <v/>
      </c>
      <c r="D45" t="str" cm="1">
        <f t="array" ref="D45">IFERROR(VLOOKUP($B45,$B$9:$F$12,D$8+1),"")</f>
        <v/>
      </c>
      <c r="E45" t="str" cm="1">
        <f t="array" ref="E45">IFERROR(VLOOKUP($B45,$B$9:$F$12,E$8+1),"")</f>
        <v/>
      </c>
      <c r="F45" s="136" t="str" cm="1">
        <f t="array" ref="F45">IFERROR(VLOOKUP($B45,$B$9:$F$12,F$8+1),"")</f>
        <v/>
      </c>
      <c r="I45" s="122">
        <f t="shared" ca="1" si="2"/>
        <v>0</v>
      </c>
      <c r="J45">
        <f t="shared" ca="1" si="2"/>
        <v>0</v>
      </c>
      <c r="K45">
        <f t="shared" ca="1" si="2"/>
        <v>0</v>
      </c>
      <c r="L45" s="48">
        <f t="shared" ca="1" si="2"/>
        <v>0</v>
      </c>
      <c r="P45" s="135" t="str" cm="1">
        <f t="array" aca="1" ref="P45" ca="1">IFERROR(P44/OFFSET($I44,0,$B45-1)*C45,"")</f>
        <v/>
      </c>
      <c r="Q45" t="str" cm="1">
        <f t="array" aca="1" ref="Q45" ca="1">IFERROR(Q44/OFFSET($I44,0,$B45-1)*D45,"")</f>
        <v/>
      </c>
      <c r="R45" t="str" cm="1">
        <f t="array" aca="1" ref="R45" ca="1">IFERROR(R44/OFFSET($I44,0,$B45-1)*E45,"")</f>
        <v/>
      </c>
      <c r="S45" s="136" t="str" cm="1">
        <f t="array" aca="1" ref="S45" ca="1">IFERROR(S44/OFFSET($I44,0,$B45-1)*F45,"")</f>
        <v/>
      </c>
      <c r="V45" s="48"/>
    </row>
    <row r="46" spans="1:22" x14ac:dyDescent="0.25">
      <c r="A46" s="122">
        <v>20</v>
      </c>
      <c r="B46" s="137"/>
      <c r="C46" s="135" t="str" cm="1">
        <f t="array" ref="C46">IFERROR(VLOOKUP($B46,$B$9:$F$12,C$8+1),"")</f>
        <v/>
      </c>
      <c r="D46" t="str" cm="1">
        <f t="array" ref="D46">IFERROR(VLOOKUP($B46,$B$9:$F$12,D$8+1),"")</f>
        <v/>
      </c>
      <c r="E46" t="str" cm="1">
        <f t="array" ref="E46">IFERROR(VLOOKUP($B46,$B$9:$F$12,E$8+1),"")</f>
        <v/>
      </c>
      <c r="F46" s="136" t="str" cm="1">
        <f t="array" ref="F46">IFERROR(VLOOKUP($B46,$B$9:$F$12,F$8+1),"")</f>
        <v/>
      </c>
      <c r="I46" s="122">
        <f t="shared" ref="I46:L65" ca="1" si="3">SUMPRODUCT(OFFSET($C$9:$F$9,I$25-1,0),$P46:$S46)</f>
        <v>0</v>
      </c>
      <c r="J46">
        <f t="shared" ca="1" si="3"/>
        <v>0</v>
      </c>
      <c r="K46">
        <f t="shared" ca="1" si="3"/>
        <v>0</v>
      </c>
      <c r="L46" s="48">
        <f t="shared" ca="1" si="3"/>
        <v>0</v>
      </c>
      <c r="P46" s="135" t="str" cm="1">
        <f t="array" aca="1" ref="P46" ca="1">IFERROR(P45/OFFSET($I45,0,$B46-1)*C46,"")</f>
        <v/>
      </c>
      <c r="Q46" t="str" cm="1">
        <f t="array" aca="1" ref="Q46" ca="1">IFERROR(Q45/OFFSET($I45,0,$B46-1)*D46,"")</f>
        <v/>
      </c>
      <c r="R46" t="str" cm="1">
        <f t="array" aca="1" ref="R46" ca="1">IFERROR(R45/OFFSET($I45,0,$B46-1)*E46,"")</f>
        <v/>
      </c>
      <c r="S46" s="136" t="str" cm="1">
        <f t="array" aca="1" ref="S46" ca="1">IFERROR(S45/OFFSET($I45,0,$B46-1)*F46,"")</f>
        <v/>
      </c>
      <c r="V46" s="48"/>
    </row>
    <row r="47" spans="1:22" x14ac:dyDescent="0.25">
      <c r="A47" s="122">
        <v>21</v>
      </c>
      <c r="B47" s="137"/>
      <c r="C47" s="135" t="str" cm="1">
        <f t="array" ref="C47">IFERROR(VLOOKUP($B47,$B$9:$F$12,C$8+1),"")</f>
        <v/>
      </c>
      <c r="D47" t="str" cm="1">
        <f t="array" ref="D47">IFERROR(VLOOKUP($B47,$B$9:$F$12,D$8+1),"")</f>
        <v/>
      </c>
      <c r="E47" t="str" cm="1">
        <f t="array" ref="E47">IFERROR(VLOOKUP($B47,$B$9:$F$12,E$8+1),"")</f>
        <v/>
      </c>
      <c r="F47" s="136" t="str" cm="1">
        <f t="array" ref="F47">IFERROR(VLOOKUP($B47,$B$9:$F$12,F$8+1),"")</f>
        <v/>
      </c>
      <c r="I47" s="122">
        <f t="shared" ca="1" si="3"/>
        <v>0</v>
      </c>
      <c r="J47">
        <f t="shared" ca="1" si="3"/>
        <v>0</v>
      </c>
      <c r="K47">
        <f t="shared" ca="1" si="3"/>
        <v>0</v>
      </c>
      <c r="L47" s="48">
        <f t="shared" ca="1" si="3"/>
        <v>0</v>
      </c>
      <c r="P47" s="135" t="str" cm="1">
        <f t="array" aca="1" ref="P47" ca="1">IFERROR(P46/OFFSET($I46,0,$B47-1)*C47,"")</f>
        <v/>
      </c>
      <c r="Q47" t="str" cm="1">
        <f t="array" aca="1" ref="Q47" ca="1">IFERROR(Q46/OFFSET($I46,0,$B47-1)*D47,"")</f>
        <v/>
      </c>
      <c r="R47" t="str" cm="1">
        <f t="array" aca="1" ref="R47" ca="1">IFERROR(R46/OFFSET($I46,0,$B47-1)*E47,"")</f>
        <v/>
      </c>
      <c r="S47" s="136" t="str" cm="1">
        <f t="array" aca="1" ref="S47" ca="1">IFERROR(S46/OFFSET($I46,0,$B47-1)*F47,"")</f>
        <v/>
      </c>
      <c r="V47" s="48"/>
    </row>
    <row r="48" spans="1:22" x14ac:dyDescent="0.25">
      <c r="A48" s="122">
        <v>22</v>
      </c>
      <c r="B48" s="137"/>
      <c r="C48" s="135" t="str" cm="1">
        <f t="array" ref="C48">IFERROR(VLOOKUP($B48,$B$9:$F$12,C$8+1),"")</f>
        <v/>
      </c>
      <c r="D48" t="str" cm="1">
        <f t="array" ref="D48">IFERROR(VLOOKUP($B48,$B$9:$F$12,D$8+1),"")</f>
        <v/>
      </c>
      <c r="E48" t="str" cm="1">
        <f t="array" ref="E48">IFERROR(VLOOKUP($B48,$B$9:$F$12,E$8+1),"")</f>
        <v/>
      </c>
      <c r="F48" s="136" t="str" cm="1">
        <f t="array" ref="F48">IFERROR(VLOOKUP($B48,$B$9:$F$12,F$8+1),"")</f>
        <v/>
      </c>
      <c r="I48" s="122">
        <f t="shared" ca="1" si="3"/>
        <v>0</v>
      </c>
      <c r="J48">
        <f t="shared" ca="1" si="3"/>
        <v>0</v>
      </c>
      <c r="K48">
        <f t="shared" ca="1" si="3"/>
        <v>0</v>
      </c>
      <c r="L48" s="48">
        <f t="shared" ca="1" si="3"/>
        <v>0</v>
      </c>
      <c r="P48" s="135" t="str" cm="1">
        <f t="array" aca="1" ref="P48" ca="1">IFERROR(P47/OFFSET($I47,0,$B48-1)*C48,"")</f>
        <v/>
      </c>
      <c r="Q48" t="str" cm="1">
        <f t="array" aca="1" ref="Q48" ca="1">IFERROR(Q47/OFFSET($I47,0,$B48-1)*D48,"")</f>
        <v/>
      </c>
      <c r="R48" t="str" cm="1">
        <f t="array" aca="1" ref="R48" ca="1">IFERROR(R47/OFFSET($I47,0,$B48-1)*E48,"")</f>
        <v/>
      </c>
      <c r="S48" s="136" t="str" cm="1">
        <f t="array" aca="1" ref="S48" ca="1">IFERROR(S47/OFFSET($I47,0,$B48-1)*F48,"")</f>
        <v/>
      </c>
      <c r="V48" s="48"/>
    </row>
    <row r="49" spans="1:22" x14ac:dyDescent="0.25">
      <c r="A49" s="122">
        <v>23</v>
      </c>
      <c r="B49" s="137"/>
      <c r="C49" s="135" t="str" cm="1">
        <f t="array" ref="C49">IFERROR(VLOOKUP($B49,$B$9:$F$12,C$8+1),"")</f>
        <v/>
      </c>
      <c r="D49" t="str" cm="1">
        <f t="array" ref="D49">IFERROR(VLOOKUP($B49,$B$9:$F$12,D$8+1),"")</f>
        <v/>
      </c>
      <c r="E49" t="str" cm="1">
        <f t="array" ref="E49">IFERROR(VLOOKUP($B49,$B$9:$F$12,E$8+1),"")</f>
        <v/>
      </c>
      <c r="F49" s="136" t="str" cm="1">
        <f t="array" ref="F49">IFERROR(VLOOKUP($B49,$B$9:$F$12,F$8+1),"")</f>
        <v/>
      </c>
      <c r="I49" s="122">
        <f t="shared" ca="1" si="3"/>
        <v>0</v>
      </c>
      <c r="J49">
        <f t="shared" ca="1" si="3"/>
        <v>0</v>
      </c>
      <c r="K49">
        <f t="shared" ca="1" si="3"/>
        <v>0</v>
      </c>
      <c r="L49" s="48">
        <f t="shared" ca="1" si="3"/>
        <v>0</v>
      </c>
      <c r="P49" s="135" t="str" cm="1">
        <f t="array" aca="1" ref="P49" ca="1">IFERROR(P48/OFFSET($I48,0,$B49-1)*C49,"")</f>
        <v/>
      </c>
      <c r="Q49" t="str" cm="1">
        <f t="array" aca="1" ref="Q49" ca="1">IFERROR(Q48/OFFSET($I48,0,$B49-1)*D49,"")</f>
        <v/>
      </c>
      <c r="R49" t="str" cm="1">
        <f t="array" aca="1" ref="R49" ca="1">IFERROR(R48/OFFSET($I48,0,$B49-1)*E49,"")</f>
        <v/>
      </c>
      <c r="S49" s="136" t="str" cm="1">
        <f t="array" aca="1" ref="S49" ca="1">IFERROR(S48/OFFSET($I48,0,$B49-1)*F49,"")</f>
        <v/>
      </c>
      <c r="V49" s="48"/>
    </row>
    <row r="50" spans="1:22" x14ac:dyDescent="0.25">
      <c r="A50" s="122">
        <v>24</v>
      </c>
      <c r="B50" s="137"/>
      <c r="C50" s="135" t="str" cm="1">
        <f t="array" ref="C50">IFERROR(VLOOKUP($B50,$B$9:$F$12,C$8+1),"")</f>
        <v/>
      </c>
      <c r="D50" t="str" cm="1">
        <f t="array" ref="D50">IFERROR(VLOOKUP($B50,$B$9:$F$12,D$8+1),"")</f>
        <v/>
      </c>
      <c r="E50" t="str" cm="1">
        <f t="array" ref="E50">IFERROR(VLOOKUP($B50,$B$9:$F$12,E$8+1),"")</f>
        <v/>
      </c>
      <c r="F50" s="136" t="str" cm="1">
        <f t="array" ref="F50">IFERROR(VLOOKUP($B50,$B$9:$F$12,F$8+1),"")</f>
        <v/>
      </c>
      <c r="I50" s="122">
        <f t="shared" ca="1" si="3"/>
        <v>0</v>
      </c>
      <c r="J50">
        <f t="shared" ca="1" si="3"/>
        <v>0</v>
      </c>
      <c r="K50">
        <f t="shared" ca="1" si="3"/>
        <v>0</v>
      </c>
      <c r="L50" s="48">
        <f t="shared" ca="1" si="3"/>
        <v>0</v>
      </c>
      <c r="P50" s="135" t="str" cm="1">
        <f t="array" aca="1" ref="P50" ca="1">IFERROR(P49/OFFSET($I49,0,$B50-1)*C50,"")</f>
        <v/>
      </c>
      <c r="Q50" t="str" cm="1">
        <f t="array" aca="1" ref="Q50" ca="1">IFERROR(Q49/OFFSET($I49,0,$B50-1)*D50,"")</f>
        <v/>
      </c>
      <c r="R50" t="str" cm="1">
        <f t="array" aca="1" ref="R50" ca="1">IFERROR(R49/OFFSET($I49,0,$B50-1)*E50,"")</f>
        <v/>
      </c>
      <c r="S50" s="136" t="str" cm="1">
        <f t="array" aca="1" ref="S50" ca="1">IFERROR(S49/OFFSET($I49,0,$B50-1)*F50,"")</f>
        <v/>
      </c>
      <c r="V50" s="48"/>
    </row>
    <row r="51" spans="1:22" x14ac:dyDescent="0.25">
      <c r="A51" s="122">
        <v>25</v>
      </c>
      <c r="B51" s="137"/>
      <c r="C51" s="135" t="str" cm="1">
        <f t="array" ref="C51">IFERROR(VLOOKUP($B51,$B$9:$F$12,C$8+1),"")</f>
        <v/>
      </c>
      <c r="D51" t="str" cm="1">
        <f t="array" ref="D51">IFERROR(VLOOKUP($B51,$B$9:$F$12,D$8+1),"")</f>
        <v/>
      </c>
      <c r="E51" t="str" cm="1">
        <f t="array" ref="E51">IFERROR(VLOOKUP($B51,$B$9:$F$12,E$8+1),"")</f>
        <v/>
      </c>
      <c r="F51" s="136" t="str" cm="1">
        <f t="array" ref="F51">IFERROR(VLOOKUP($B51,$B$9:$F$12,F$8+1),"")</f>
        <v/>
      </c>
      <c r="I51" s="122">
        <f t="shared" ca="1" si="3"/>
        <v>0</v>
      </c>
      <c r="J51">
        <f t="shared" ca="1" si="3"/>
        <v>0</v>
      </c>
      <c r="K51">
        <f t="shared" ca="1" si="3"/>
        <v>0</v>
      </c>
      <c r="L51" s="48">
        <f t="shared" ca="1" si="3"/>
        <v>0</v>
      </c>
      <c r="P51" s="135" t="str" cm="1">
        <f t="array" aca="1" ref="P51" ca="1">IFERROR(P50/OFFSET($I50,0,$B51-1)*C51,"")</f>
        <v/>
      </c>
      <c r="Q51" t="str" cm="1">
        <f t="array" aca="1" ref="Q51" ca="1">IFERROR(Q50/OFFSET($I50,0,$B51-1)*D51,"")</f>
        <v/>
      </c>
      <c r="R51" t="str" cm="1">
        <f t="array" aca="1" ref="R51" ca="1">IFERROR(R50/OFFSET($I50,0,$B51-1)*E51,"")</f>
        <v/>
      </c>
      <c r="S51" s="136" t="str" cm="1">
        <f t="array" aca="1" ref="S51" ca="1">IFERROR(S50/OFFSET($I50,0,$B51-1)*F51,"")</f>
        <v/>
      </c>
      <c r="V51" s="48"/>
    </row>
    <row r="52" spans="1:22" x14ac:dyDescent="0.25">
      <c r="A52" s="122">
        <v>26</v>
      </c>
      <c r="B52" s="137"/>
      <c r="C52" s="135" t="str" cm="1">
        <f t="array" ref="C52">IFERROR(VLOOKUP($B52,$B$9:$F$12,C$8+1),"")</f>
        <v/>
      </c>
      <c r="D52" t="str" cm="1">
        <f t="array" ref="D52">IFERROR(VLOOKUP($B52,$B$9:$F$12,D$8+1),"")</f>
        <v/>
      </c>
      <c r="E52" t="str" cm="1">
        <f t="array" ref="E52">IFERROR(VLOOKUP($B52,$B$9:$F$12,E$8+1),"")</f>
        <v/>
      </c>
      <c r="F52" s="136" t="str" cm="1">
        <f t="array" ref="F52">IFERROR(VLOOKUP($B52,$B$9:$F$12,F$8+1),"")</f>
        <v/>
      </c>
      <c r="I52" s="122">
        <f t="shared" ca="1" si="3"/>
        <v>0</v>
      </c>
      <c r="J52">
        <f t="shared" ca="1" si="3"/>
        <v>0</v>
      </c>
      <c r="K52">
        <f t="shared" ca="1" si="3"/>
        <v>0</v>
      </c>
      <c r="L52" s="48">
        <f t="shared" ca="1" si="3"/>
        <v>0</v>
      </c>
      <c r="P52" s="135" t="str" cm="1">
        <f t="array" aca="1" ref="P52" ca="1">IFERROR(P51/OFFSET($I51,0,$B52-1)*C52,"")</f>
        <v/>
      </c>
      <c r="Q52" t="str" cm="1">
        <f t="array" aca="1" ref="Q52" ca="1">IFERROR(Q51/OFFSET($I51,0,$B52-1)*D52,"")</f>
        <v/>
      </c>
      <c r="R52" t="str" cm="1">
        <f t="array" aca="1" ref="R52" ca="1">IFERROR(R51/OFFSET($I51,0,$B52-1)*E52,"")</f>
        <v/>
      </c>
      <c r="S52" s="136" t="str" cm="1">
        <f t="array" aca="1" ref="S52" ca="1">IFERROR(S51/OFFSET($I51,0,$B52-1)*F52,"")</f>
        <v/>
      </c>
      <c r="V52" s="48"/>
    </row>
    <row r="53" spans="1:22" x14ac:dyDescent="0.25">
      <c r="A53" s="122">
        <v>27</v>
      </c>
      <c r="B53" s="137"/>
      <c r="C53" s="135" t="str" cm="1">
        <f t="array" ref="C53">IFERROR(VLOOKUP($B53,$B$9:$F$12,C$8+1),"")</f>
        <v/>
      </c>
      <c r="D53" t="str" cm="1">
        <f t="array" ref="D53">IFERROR(VLOOKUP($B53,$B$9:$F$12,D$8+1),"")</f>
        <v/>
      </c>
      <c r="E53" t="str" cm="1">
        <f t="array" ref="E53">IFERROR(VLOOKUP($B53,$B$9:$F$12,E$8+1),"")</f>
        <v/>
      </c>
      <c r="F53" s="136" t="str" cm="1">
        <f t="array" ref="F53">IFERROR(VLOOKUP($B53,$B$9:$F$12,F$8+1),"")</f>
        <v/>
      </c>
      <c r="I53" s="122">
        <f t="shared" ca="1" si="3"/>
        <v>0</v>
      </c>
      <c r="J53">
        <f t="shared" ca="1" si="3"/>
        <v>0</v>
      </c>
      <c r="K53">
        <f t="shared" ca="1" si="3"/>
        <v>0</v>
      </c>
      <c r="L53" s="48">
        <f t="shared" ca="1" si="3"/>
        <v>0</v>
      </c>
      <c r="P53" s="135" t="str" cm="1">
        <f t="array" aca="1" ref="P53" ca="1">IFERROR(P52/OFFSET($I52,0,$B53-1)*C53,"")</f>
        <v/>
      </c>
      <c r="Q53" t="str" cm="1">
        <f t="array" aca="1" ref="Q53" ca="1">IFERROR(Q52/OFFSET($I52,0,$B53-1)*D53,"")</f>
        <v/>
      </c>
      <c r="R53" t="str" cm="1">
        <f t="array" aca="1" ref="R53" ca="1">IFERROR(R52/OFFSET($I52,0,$B53-1)*E53,"")</f>
        <v/>
      </c>
      <c r="S53" s="136" t="str" cm="1">
        <f t="array" aca="1" ref="S53" ca="1">IFERROR(S52/OFFSET($I52,0,$B53-1)*F53,"")</f>
        <v/>
      </c>
      <c r="V53" s="48"/>
    </row>
    <row r="54" spans="1:22" x14ac:dyDescent="0.25">
      <c r="A54" s="122">
        <v>28</v>
      </c>
      <c r="B54" s="137"/>
      <c r="C54" s="135" t="str" cm="1">
        <f t="array" ref="C54">IFERROR(VLOOKUP($B54,$B$9:$F$12,C$8+1),"")</f>
        <v/>
      </c>
      <c r="D54" t="str" cm="1">
        <f t="array" ref="D54">IFERROR(VLOOKUP($B54,$B$9:$F$12,D$8+1),"")</f>
        <v/>
      </c>
      <c r="E54" t="str" cm="1">
        <f t="array" ref="E54">IFERROR(VLOOKUP($B54,$B$9:$F$12,E$8+1),"")</f>
        <v/>
      </c>
      <c r="F54" s="136" t="str" cm="1">
        <f t="array" ref="F54">IFERROR(VLOOKUP($B54,$B$9:$F$12,F$8+1),"")</f>
        <v/>
      </c>
      <c r="I54" s="122">
        <f t="shared" ca="1" si="3"/>
        <v>0</v>
      </c>
      <c r="J54">
        <f t="shared" ca="1" si="3"/>
        <v>0</v>
      </c>
      <c r="K54">
        <f t="shared" ca="1" si="3"/>
        <v>0</v>
      </c>
      <c r="L54" s="48">
        <f t="shared" ca="1" si="3"/>
        <v>0</v>
      </c>
      <c r="P54" s="135" t="str" cm="1">
        <f t="array" aca="1" ref="P54" ca="1">IFERROR(P53/OFFSET($I53,0,$B54-1)*C54,"")</f>
        <v/>
      </c>
      <c r="Q54" t="str" cm="1">
        <f t="array" aca="1" ref="Q54" ca="1">IFERROR(Q53/OFFSET($I53,0,$B54-1)*D54,"")</f>
        <v/>
      </c>
      <c r="R54" t="str" cm="1">
        <f t="array" aca="1" ref="R54" ca="1">IFERROR(R53/OFFSET($I53,0,$B54-1)*E54,"")</f>
        <v/>
      </c>
      <c r="S54" s="136" t="str" cm="1">
        <f t="array" aca="1" ref="S54" ca="1">IFERROR(S53/OFFSET($I53,0,$B54-1)*F54,"")</f>
        <v/>
      </c>
      <c r="V54" s="48"/>
    </row>
    <row r="55" spans="1:22" x14ac:dyDescent="0.25">
      <c r="A55" s="122">
        <v>29</v>
      </c>
      <c r="B55" s="137"/>
      <c r="C55" s="135" t="str" cm="1">
        <f t="array" ref="C55">IFERROR(VLOOKUP($B55,$B$9:$F$12,C$8+1),"")</f>
        <v/>
      </c>
      <c r="D55" t="str" cm="1">
        <f t="array" ref="D55">IFERROR(VLOOKUP($B55,$B$9:$F$12,D$8+1),"")</f>
        <v/>
      </c>
      <c r="E55" t="str" cm="1">
        <f t="array" ref="E55">IFERROR(VLOOKUP($B55,$B$9:$F$12,E$8+1),"")</f>
        <v/>
      </c>
      <c r="F55" s="136" t="str" cm="1">
        <f t="array" ref="F55">IFERROR(VLOOKUP($B55,$B$9:$F$12,F$8+1),"")</f>
        <v/>
      </c>
      <c r="I55" s="122">
        <f t="shared" ca="1" si="3"/>
        <v>0</v>
      </c>
      <c r="J55">
        <f t="shared" ca="1" si="3"/>
        <v>0</v>
      </c>
      <c r="K55">
        <f t="shared" ca="1" si="3"/>
        <v>0</v>
      </c>
      <c r="L55" s="48">
        <f t="shared" ca="1" si="3"/>
        <v>0</v>
      </c>
      <c r="P55" s="135" t="str" cm="1">
        <f t="array" aca="1" ref="P55" ca="1">IFERROR(P54/OFFSET($I54,0,$B55-1)*C55,"")</f>
        <v/>
      </c>
      <c r="Q55" t="str" cm="1">
        <f t="array" aca="1" ref="Q55" ca="1">IFERROR(Q54/OFFSET($I54,0,$B55-1)*D55,"")</f>
        <v/>
      </c>
      <c r="R55" t="str" cm="1">
        <f t="array" aca="1" ref="R55" ca="1">IFERROR(R54/OFFSET($I54,0,$B55-1)*E55,"")</f>
        <v/>
      </c>
      <c r="S55" s="136" t="str" cm="1">
        <f t="array" aca="1" ref="S55" ca="1">IFERROR(S54/OFFSET($I54,0,$B55-1)*F55,"")</f>
        <v/>
      </c>
      <c r="V55" s="48"/>
    </row>
    <row r="56" spans="1:22" x14ac:dyDescent="0.25">
      <c r="A56" s="122">
        <v>30</v>
      </c>
      <c r="B56" s="137"/>
      <c r="C56" s="135" t="str" cm="1">
        <f t="array" ref="C56">IFERROR(VLOOKUP($B56,$B$9:$F$12,C$8+1),"")</f>
        <v/>
      </c>
      <c r="D56" t="str" cm="1">
        <f t="array" ref="D56">IFERROR(VLOOKUP($B56,$B$9:$F$12,D$8+1),"")</f>
        <v/>
      </c>
      <c r="E56" t="str" cm="1">
        <f t="array" ref="E56">IFERROR(VLOOKUP($B56,$B$9:$F$12,E$8+1),"")</f>
        <v/>
      </c>
      <c r="F56" s="136" t="str" cm="1">
        <f t="array" ref="F56">IFERROR(VLOOKUP($B56,$B$9:$F$12,F$8+1),"")</f>
        <v/>
      </c>
      <c r="I56" s="122">
        <f t="shared" ca="1" si="3"/>
        <v>0</v>
      </c>
      <c r="J56">
        <f t="shared" ca="1" si="3"/>
        <v>0</v>
      </c>
      <c r="K56">
        <f t="shared" ca="1" si="3"/>
        <v>0</v>
      </c>
      <c r="L56" s="48">
        <f t="shared" ca="1" si="3"/>
        <v>0</v>
      </c>
      <c r="P56" s="135" t="str" cm="1">
        <f t="array" aca="1" ref="P56" ca="1">IFERROR(P55/OFFSET($I55,0,$B56-1)*C56,"")</f>
        <v/>
      </c>
      <c r="Q56" t="str" cm="1">
        <f t="array" aca="1" ref="Q56" ca="1">IFERROR(Q55/OFFSET($I55,0,$B56-1)*D56,"")</f>
        <v/>
      </c>
      <c r="R56" t="str" cm="1">
        <f t="array" aca="1" ref="R56" ca="1">IFERROR(R55/OFFSET($I55,0,$B56-1)*E56,"")</f>
        <v/>
      </c>
      <c r="S56" s="136" t="str" cm="1">
        <f t="array" aca="1" ref="S56" ca="1">IFERROR(S55/OFFSET($I55,0,$B56-1)*F56,"")</f>
        <v/>
      </c>
      <c r="V56" s="48"/>
    </row>
    <row r="57" spans="1:22" x14ac:dyDescent="0.25">
      <c r="A57" s="122">
        <v>31</v>
      </c>
      <c r="B57" s="137"/>
      <c r="C57" s="135" t="str" cm="1">
        <f t="array" ref="C57">IFERROR(VLOOKUP($B57,$B$9:$F$12,C$8+1),"")</f>
        <v/>
      </c>
      <c r="D57" t="str" cm="1">
        <f t="array" ref="D57">IFERROR(VLOOKUP($B57,$B$9:$F$12,D$8+1),"")</f>
        <v/>
      </c>
      <c r="E57" t="str" cm="1">
        <f t="array" ref="E57">IFERROR(VLOOKUP($B57,$B$9:$F$12,E$8+1),"")</f>
        <v/>
      </c>
      <c r="F57" s="136" t="str" cm="1">
        <f t="array" ref="F57">IFERROR(VLOOKUP($B57,$B$9:$F$12,F$8+1),"")</f>
        <v/>
      </c>
      <c r="I57" s="122">
        <f t="shared" ca="1" si="3"/>
        <v>0</v>
      </c>
      <c r="J57">
        <f t="shared" ca="1" si="3"/>
        <v>0</v>
      </c>
      <c r="K57">
        <f t="shared" ca="1" si="3"/>
        <v>0</v>
      </c>
      <c r="L57" s="48">
        <f t="shared" ca="1" si="3"/>
        <v>0</v>
      </c>
      <c r="P57" s="135" t="str" cm="1">
        <f t="array" aca="1" ref="P57" ca="1">IFERROR(P56/OFFSET($I56,0,$B57-1)*C57,"")</f>
        <v/>
      </c>
      <c r="Q57" t="str" cm="1">
        <f t="array" aca="1" ref="Q57" ca="1">IFERROR(Q56/OFFSET($I56,0,$B57-1)*D57,"")</f>
        <v/>
      </c>
      <c r="R57" t="str" cm="1">
        <f t="array" aca="1" ref="R57" ca="1">IFERROR(R56/OFFSET($I56,0,$B57-1)*E57,"")</f>
        <v/>
      </c>
      <c r="S57" s="136" t="str" cm="1">
        <f t="array" aca="1" ref="S57" ca="1">IFERROR(S56/OFFSET($I56,0,$B57-1)*F57,"")</f>
        <v/>
      </c>
      <c r="V57" s="48"/>
    </row>
    <row r="58" spans="1:22" x14ac:dyDescent="0.25">
      <c r="A58" s="122">
        <v>32</v>
      </c>
      <c r="B58" s="137"/>
      <c r="C58" s="135" t="str" cm="1">
        <f t="array" ref="C58">IFERROR(VLOOKUP($B58,$B$9:$F$12,C$8+1),"")</f>
        <v/>
      </c>
      <c r="D58" t="str" cm="1">
        <f t="array" ref="D58">IFERROR(VLOOKUP($B58,$B$9:$F$12,D$8+1),"")</f>
        <v/>
      </c>
      <c r="E58" t="str" cm="1">
        <f t="array" ref="E58">IFERROR(VLOOKUP($B58,$B$9:$F$12,E$8+1),"")</f>
        <v/>
      </c>
      <c r="F58" s="136" t="str" cm="1">
        <f t="array" ref="F58">IFERROR(VLOOKUP($B58,$B$9:$F$12,F$8+1),"")</f>
        <v/>
      </c>
      <c r="I58" s="122">
        <f t="shared" ca="1" si="3"/>
        <v>0</v>
      </c>
      <c r="J58">
        <f t="shared" ca="1" si="3"/>
        <v>0</v>
      </c>
      <c r="K58">
        <f t="shared" ca="1" si="3"/>
        <v>0</v>
      </c>
      <c r="L58" s="48">
        <f t="shared" ca="1" si="3"/>
        <v>0</v>
      </c>
      <c r="P58" s="135" t="str" cm="1">
        <f t="array" aca="1" ref="P58" ca="1">IFERROR(P57/OFFSET($I57,0,$B58-1)*C58,"")</f>
        <v/>
      </c>
      <c r="Q58" t="str" cm="1">
        <f t="array" aca="1" ref="Q58" ca="1">IFERROR(Q57/OFFSET($I57,0,$B58-1)*D58,"")</f>
        <v/>
      </c>
      <c r="R58" t="str" cm="1">
        <f t="array" aca="1" ref="R58" ca="1">IFERROR(R57/OFFSET($I57,0,$B58-1)*E58,"")</f>
        <v/>
      </c>
      <c r="S58" s="136" t="str" cm="1">
        <f t="array" aca="1" ref="S58" ca="1">IFERROR(S57/OFFSET($I57,0,$B58-1)*F58,"")</f>
        <v/>
      </c>
      <c r="V58" s="48"/>
    </row>
    <row r="59" spans="1:22" x14ac:dyDescent="0.25">
      <c r="A59" s="122">
        <v>33</v>
      </c>
      <c r="B59" s="137"/>
      <c r="C59" s="135" t="str" cm="1">
        <f t="array" ref="C59">IFERROR(VLOOKUP($B59,$B$9:$F$12,C$8+1),"")</f>
        <v/>
      </c>
      <c r="D59" t="str" cm="1">
        <f t="array" ref="D59">IFERROR(VLOOKUP($B59,$B$9:$F$12,D$8+1),"")</f>
        <v/>
      </c>
      <c r="E59" t="str" cm="1">
        <f t="array" ref="E59">IFERROR(VLOOKUP($B59,$B$9:$F$12,E$8+1),"")</f>
        <v/>
      </c>
      <c r="F59" s="136" t="str" cm="1">
        <f t="array" ref="F59">IFERROR(VLOOKUP($B59,$B$9:$F$12,F$8+1),"")</f>
        <v/>
      </c>
      <c r="I59" s="122">
        <f t="shared" ca="1" si="3"/>
        <v>0</v>
      </c>
      <c r="J59">
        <f t="shared" ca="1" si="3"/>
        <v>0</v>
      </c>
      <c r="K59">
        <f t="shared" ca="1" si="3"/>
        <v>0</v>
      </c>
      <c r="L59" s="48">
        <f t="shared" ca="1" si="3"/>
        <v>0</v>
      </c>
      <c r="P59" s="135" t="str" cm="1">
        <f t="array" aca="1" ref="P59" ca="1">IFERROR(P58/OFFSET($I58,0,$B59-1)*C59,"")</f>
        <v/>
      </c>
      <c r="Q59" t="str" cm="1">
        <f t="array" aca="1" ref="Q59" ca="1">IFERROR(Q58/OFFSET($I58,0,$B59-1)*D59,"")</f>
        <v/>
      </c>
      <c r="R59" t="str" cm="1">
        <f t="array" aca="1" ref="R59" ca="1">IFERROR(R58/OFFSET($I58,0,$B59-1)*E59,"")</f>
        <v/>
      </c>
      <c r="S59" s="136" t="str" cm="1">
        <f t="array" aca="1" ref="S59" ca="1">IFERROR(S58/OFFSET($I58,0,$B59-1)*F59,"")</f>
        <v/>
      </c>
      <c r="V59" s="48"/>
    </row>
    <row r="60" spans="1:22" x14ac:dyDescent="0.25">
      <c r="A60" s="122">
        <v>34</v>
      </c>
      <c r="B60" s="137"/>
      <c r="C60" s="135" t="str" cm="1">
        <f t="array" ref="C60">IFERROR(VLOOKUP($B60,$B$9:$F$12,C$8+1),"")</f>
        <v/>
      </c>
      <c r="D60" t="str" cm="1">
        <f t="array" ref="D60">IFERROR(VLOOKUP($B60,$B$9:$F$12,D$8+1),"")</f>
        <v/>
      </c>
      <c r="E60" t="str" cm="1">
        <f t="array" ref="E60">IFERROR(VLOOKUP($B60,$B$9:$F$12,E$8+1),"")</f>
        <v/>
      </c>
      <c r="F60" s="136" t="str" cm="1">
        <f t="array" ref="F60">IFERROR(VLOOKUP($B60,$B$9:$F$12,F$8+1),"")</f>
        <v/>
      </c>
      <c r="I60" s="122">
        <f t="shared" ca="1" si="3"/>
        <v>0</v>
      </c>
      <c r="J60">
        <f t="shared" ca="1" si="3"/>
        <v>0</v>
      </c>
      <c r="K60">
        <f t="shared" ca="1" si="3"/>
        <v>0</v>
      </c>
      <c r="L60" s="48">
        <f t="shared" ca="1" si="3"/>
        <v>0</v>
      </c>
      <c r="P60" s="135" t="str" cm="1">
        <f t="array" aca="1" ref="P60" ca="1">IFERROR(P59/OFFSET($I59,0,$B60-1)*C60,"")</f>
        <v/>
      </c>
      <c r="Q60" t="str" cm="1">
        <f t="array" aca="1" ref="Q60" ca="1">IFERROR(Q59/OFFSET($I59,0,$B60-1)*D60,"")</f>
        <v/>
      </c>
      <c r="R60" t="str" cm="1">
        <f t="array" aca="1" ref="R60" ca="1">IFERROR(R59/OFFSET($I59,0,$B60-1)*E60,"")</f>
        <v/>
      </c>
      <c r="S60" s="136" t="str" cm="1">
        <f t="array" aca="1" ref="S60" ca="1">IFERROR(S59/OFFSET($I59,0,$B60-1)*F60,"")</f>
        <v/>
      </c>
      <c r="V60" s="48"/>
    </row>
    <row r="61" spans="1:22" x14ac:dyDescent="0.25">
      <c r="A61" s="122">
        <v>35</v>
      </c>
      <c r="B61" s="137"/>
      <c r="C61" s="135" t="str" cm="1">
        <f t="array" ref="C61">IFERROR(VLOOKUP($B61,$B$9:$F$12,C$8+1),"")</f>
        <v/>
      </c>
      <c r="D61" t="str" cm="1">
        <f t="array" ref="D61">IFERROR(VLOOKUP($B61,$B$9:$F$12,D$8+1),"")</f>
        <v/>
      </c>
      <c r="E61" t="str" cm="1">
        <f t="array" ref="E61">IFERROR(VLOOKUP($B61,$B$9:$F$12,E$8+1),"")</f>
        <v/>
      </c>
      <c r="F61" s="136" t="str" cm="1">
        <f t="array" ref="F61">IFERROR(VLOOKUP($B61,$B$9:$F$12,F$8+1),"")</f>
        <v/>
      </c>
      <c r="I61" s="122">
        <f t="shared" ca="1" si="3"/>
        <v>0</v>
      </c>
      <c r="J61">
        <f t="shared" ca="1" si="3"/>
        <v>0</v>
      </c>
      <c r="K61">
        <f t="shared" ca="1" si="3"/>
        <v>0</v>
      </c>
      <c r="L61" s="48">
        <f t="shared" ca="1" si="3"/>
        <v>0</v>
      </c>
      <c r="P61" s="135" t="str" cm="1">
        <f t="array" aca="1" ref="P61" ca="1">IFERROR(P60/OFFSET($I60,0,$B61-1)*C61,"")</f>
        <v/>
      </c>
      <c r="Q61" t="str" cm="1">
        <f t="array" aca="1" ref="Q61" ca="1">IFERROR(Q60/OFFSET($I60,0,$B61-1)*D61,"")</f>
        <v/>
      </c>
      <c r="R61" t="str" cm="1">
        <f t="array" aca="1" ref="R61" ca="1">IFERROR(R60/OFFSET($I60,0,$B61-1)*E61,"")</f>
        <v/>
      </c>
      <c r="S61" s="136" t="str" cm="1">
        <f t="array" aca="1" ref="S61" ca="1">IFERROR(S60/OFFSET($I60,0,$B61-1)*F61,"")</f>
        <v/>
      </c>
      <c r="V61" s="48"/>
    </row>
    <row r="62" spans="1:22" x14ac:dyDescent="0.25">
      <c r="A62" s="122">
        <v>36</v>
      </c>
      <c r="B62" s="137"/>
      <c r="C62" s="135" t="str" cm="1">
        <f t="array" ref="C62">IFERROR(VLOOKUP($B62,$B$9:$F$12,C$8+1),"")</f>
        <v/>
      </c>
      <c r="D62" t="str" cm="1">
        <f t="array" ref="D62">IFERROR(VLOOKUP($B62,$B$9:$F$12,D$8+1),"")</f>
        <v/>
      </c>
      <c r="E62" t="str" cm="1">
        <f t="array" ref="E62">IFERROR(VLOOKUP($B62,$B$9:$F$12,E$8+1),"")</f>
        <v/>
      </c>
      <c r="F62" s="136" t="str" cm="1">
        <f t="array" ref="F62">IFERROR(VLOOKUP($B62,$B$9:$F$12,F$8+1),"")</f>
        <v/>
      </c>
      <c r="I62" s="122">
        <f t="shared" ca="1" si="3"/>
        <v>0</v>
      </c>
      <c r="J62">
        <f t="shared" ca="1" si="3"/>
        <v>0</v>
      </c>
      <c r="K62">
        <f t="shared" ca="1" si="3"/>
        <v>0</v>
      </c>
      <c r="L62" s="48">
        <f t="shared" ca="1" si="3"/>
        <v>0</v>
      </c>
      <c r="P62" s="135" t="str" cm="1">
        <f t="array" aca="1" ref="P62" ca="1">IFERROR(P61/OFFSET($I61,0,$B62-1)*C62,"")</f>
        <v/>
      </c>
      <c r="Q62" t="str" cm="1">
        <f t="array" aca="1" ref="Q62" ca="1">IFERROR(Q61/OFFSET($I61,0,$B62-1)*D62,"")</f>
        <v/>
      </c>
      <c r="R62" t="str" cm="1">
        <f t="array" aca="1" ref="R62" ca="1">IFERROR(R61/OFFSET($I61,0,$B62-1)*E62,"")</f>
        <v/>
      </c>
      <c r="S62" s="136" t="str" cm="1">
        <f t="array" aca="1" ref="S62" ca="1">IFERROR(S61/OFFSET($I61,0,$B62-1)*F62,"")</f>
        <v/>
      </c>
      <c r="V62" s="48"/>
    </row>
    <row r="63" spans="1:22" x14ac:dyDescent="0.25">
      <c r="A63" s="122">
        <v>37</v>
      </c>
      <c r="B63" s="137"/>
      <c r="C63" s="135" t="str" cm="1">
        <f t="array" ref="C63">IFERROR(VLOOKUP($B63,$B$9:$F$12,C$8+1),"")</f>
        <v/>
      </c>
      <c r="D63" t="str" cm="1">
        <f t="array" ref="D63">IFERROR(VLOOKUP($B63,$B$9:$F$12,D$8+1),"")</f>
        <v/>
      </c>
      <c r="E63" t="str" cm="1">
        <f t="array" ref="E63">IFERROR(VLOOKUP($B63,$B$9:$F$12,E$8+1),"")</f>
        <v/>
      </c>
      <c r="F63" s="136" t="str" cm="1">
        <f t="array" ref="F63">IFERROR(VLOOKUP($B63,$B$9:$F$12,F$8+1),"")</f>
        <v/>
      </c>
      <c r="I63" s="122">
        <f t="shared" ca="1" si="3"/>
        <v>0</v>
      </c>
      <c r="J63">
        <f t="shared" ca="1" si="3"/>
        <v>0</v>
      </c>
      <c r="K63">
        <f t="shared" ca="1" si="3"/>
        <v>0</v>
      </c>
      <c r="L63" s="48">
        <f t="shared" ca="1" si="3"/>
        <v>0</v>
      </c>
      <c r="P63" s="135" t="str" cm="1">
        <f t="array" aca="1" ref="P63" ca="1">IFERROR(P62/OFFSET($I62,0,$B63-1)*C63,"")</f>
        <v/>
      </c>
      <c r="Q63" t="str" cm="1">
        <f t="array" aca="1" ref="Q63" ca="1">IFERROR(Q62/OFFSET($I62,0,$B63-1)*D63,"")</f>
        <v/>
      </c>
      <c r="R63" t="str" cm="1">
        <f t="array" aca="1" ref="R63" ca="1">IFERROR(R62/OFFSET($I62,0,$B63-1)*E63,"")</f>
        <v/>
      </c>
      <c r="S63" s="136" t="str" cm="1">
        <f t="array" aca="1" ref="S63" ca="1">IFERROR(S62/OFFSET($I62,0,$B63-1)*F63,"")</f>
        <v/>
      </c>
      <c r="V63" s="48"/>
    </row>
    <row r="64" spans="1:22" x14ac:dyDescent="0.25">
      <c r="A64" s="122">
        <v>38</v>
      </c>
      <c r="B64" s="137"/>
      <c r="C64" s="135" t="str" cm="1">
        <f t="array" ref="C64">IFERROR(VLOOKUP($B64,$B$9:$F$12,C$8+1),"")</f>
        <v/>
      </c>
      <c r="D64" t="str" cm="1">
        <f t="array" ref="D64">IFERROR(VLOOKUP($B64,$B$9:$F$12,D$8+1),"")</f>
        <v/>
      </c>
      <c r="E64" t="str" cm="1">
        <f t="array" ref="E64">IFERROR(VLOOKUP($B64,$B$9:$F$12,E$8+1),"")</f>
        <v/>
      </c>
      <c r="F64" s="136" t="str" cm="1">
        <f t="array" ref="F64">IFERROR(VLOOKUP($B64,$B$9:$F$12,F$8+1),"")</f>
        <v/>
      </c>
      <c r="I64" s="122">
        <f t="shared" ca="1" si="3"/>
        <v>0</v>
      </c>
      <c r="J64">
        <f t="shared" ca="1" si="3"/>
        <v>0</v>
      </c>
      <c r="K64">
        <f t="shared" ca="1" si="3"/>
        <v>0</v>
      </c>
      <c r="L64" s="48">
        <f t="shared" ca="1" si="3"/>
        <v>0</v>
      </c>
      <c r="P64" s="135" t="str" cm="1">
        <f t="array" aca="1" ref="P64" ca="1">IFERROR(P63/OFFSET($I63,0,$B64-1)*C64,"")</f>
        <v/>
      </c>
      <c r="Q64" t="str" cm="1">
        <f t="array" aca="1" ref="Q64" ca="1">IFERROR(Q63/OFFSET($I63,0,$B64-1)*D64,"")</f>
        <v/>
      </c>
      <c r="R64" t="str" cm="1">
        <f t="array" aca="1" ref="R64" ca="1">IFERROR(R63/OFFSET($I63,0,$B64-1)*E64,"")</f>
        <v/>
      </c>
      <c r="S64" s="136" t="str" cm="1">
        <f t="array" aca="1" ref="S64" ca="1">IFERROR(S63/OFFSET($I63,0,$B64-1)*F64,"")</f>
        <v/>
      </c>
      <c r="V64" s="48"/>
    </row>
    <row r="65" spans="1:22" x14ac:dyDescent="0.25">
      <c r="A65" s="122">
        <v>39</v>
      </c>
      <c r="B65" s="137"/>
      <c r="C65" s="135" t="str" cm="1">
        <f t="array" ref="C65">IFERROR(VLOOKUP($B65,$B$9:$F$12,C$8+1),"")</f>
        <v/>
      </c>
      <c r="D65" t="str" cm="1">
        <f t="array" ref="D65">IFERROR(VLOOKUP($B65,$B$9:$F$12,D$8+1),"")</f>
        <v/>
      </c>
      <c r="E65" t="str" cm="1">
        <f t="array" ref="E65">IFERROR(VLOOKUP($B65,$B$9:$F$12,E$8+1),"")</f>
        <v/>
      </c>
      <c r="F65" s="136" t="str" cm="1">
        <f t="array" ref="F65">IFERROR(VLOOKUP($B65,$B$9:$F$12,F$8+1),"")</f>
        <v/>
      </c>
      <c r="I65" s="122">
        <f t="shared" ca="1" si="3"/>
        <v>0</v>
      </c>
      <c r="J65">
        <f t="shared" ca="1" si="3"/>
        <v>0</v>
      </c>
      <c r="K65">
        <f t="shared" ca="1" si="3"/>
        <v>0</v>
      </c>
      <c r="L65" s="48">
        <f t="shared" ca="1" si="3"/>
        <v>0</v>
      </c>
      <c r="P65" s="135" t="str" cm="1">
        <f t="array" aca="1" ref="P65" ca="1">IFERROR(P64/OFFSET($I64,0,$B65-1)*C65,"")</f>
        <v/>
      </c>
      <c r="Q65" t="str" cm="1">
        <f t="array" aca="1" ref="Q65" ca="1">IFERROR(Q64/OFFSET($I64,0,$B65-1)*D65,"")</f>
        <v/>
      </c>
      <c r="R65" t="str" cm="1">
        <f t="array" aca="1" ref="R65" ca="1">IFERROR(R64/OFFSET($I64,0,$B65-1)*E65,"")</f>
        <v/>
      </c>
      <c r="S65" s="136" t="str" cm="1">
        <f t="array" aca="1" ref="S65" ca="1">IFERROR(S64/OFFSET($I64,0,$B65-1)*F65,"")</f>
        <v/>
      </c>
      <c r="V65" s="48"/>
    </row>
    <row r="66" spans="1:22" x14ac:dyDescent="0.25">
      <c r="A66" s="122">
        <v>40</v>
      </c>
      <c r="B66" s="137"/>
      <c r="C66" s="135" t="str" cm="1">
        <f t="array" ref="C66">IFERROR(VLOOKUP($B66,$B$9:$F$12,C$8+1),"")</f>
        <v/>
      </c>
      <c r="D66" t="str" cm="1">
        <f t="array" ref="D66">IFERROR(VLOOKUP($B66,$B$9:$F$12,D$8+1),"")</f>
        <v/>
      </c>
      <c r="E66" t="str" cm="1">
        <f t="array" ref="E66">IFERROR(VLOOKUP($B66,$B$9:$F$12,E$8+1),"")</f>
        <v/>
      </c>
      <c r="F66" s="136" t="str" cm="1">
        <f t="array" ref="F66">IFERROR(VLOOKUP($B66,$B$9:$F$12,F$8+1),"")</f>
        <v/>
      </c>
      <c r="I66" s="122">
        <f t="shared" ref="I66:L76" ca="1" si="4">SUMPRODUCT(OFFSET($C$9:$F$9,I$25-1,0),$P66:$S66)</f>
        <v>0</v>
      </c>
      <c r="J66">
        <f t="shared" ca="1" si="4"/>
        <v>0</v>
      </c>
      <c r="K66">
        <f t="shared" ca="1" si="4"/>
        <v>0</v>
      </c>
      <c r="L66" s="48">
        <f t="shared" ca="1" si="4"/>
        <v>0</v>
      </c>
      <c r="P66" s="135" t="str" cm="1">
        <f t="array" aca="1" ref="P66" ca="1">IFERROR(P65/OFFSET($I65,0,$B66-1)*C66,"")</f>
        <v/>
      </c>
      <c r="Q66" t="str" cm="1">
        <f t="array" aca="1" ref="Q66" ca="1">IFERROR(Q65/OFFSET($I65,0,$B66-1)*D66,"")</f>
        <v/>
      </c>
      <c r="R66" t="str" cm="1">
        <f t="array" aca="1" ref="R66" ca="1">IFERROR(R65/OFFSET($I65,0,$B66-1)*E66,"")</f>
        <v/>
      </c>
      <c r="S66" s="136" t="str" cm="1">
        <f t="array" aca="1" ref="S66" ca="1">IFERROR(S65/OFFSET($I65,0,$B66-1)*F66,"")</f>
        <v/>
      </c>
      <c r="V66" s="48"/>
    </row>
    <row r="67" spans="1:22" x14ac:dyDescent="0.25">
      <c r="A67" s="122">
        <v>41</v>
      </c>
      <c r="B67" s="137"/>
      <c r="C67" s="135" t="str" cm="1">
        <f t="array" ref="C67">IFERROR(VLOOKUP($B67,$B$9:$F$12,C$8+1),"")</f>
        <v/>
      </c>
      <c r="D67" t="str" cm="1">
        <f t="array" ref="D67">IFERROR(VLOOKUP($B67,$B$9:$F$12,D$8+1),"")</f>
        <v/>
      </c>
      <c r="E67" t="str" cm="1">
        <f t="array" ref="E67">IFERROR(VLOOKUP($B67,$B$9:$F$12,E$8+1),"")</f>
        <v/>
      </c>
      <c r="F67" s="136" t="str" cm="1">
        <f t="array" ref="F67">IFERROR(VLOOKUP($B67,$B$9:$F$12,F$8+1),"")</f>
        <v/>
      </c>
      <c r="I67" s="122">
        <f t="shared" ca="1" si="4"/>
        <v>0</v>
      </c>
      <c r="J67">
        <f t="shared" ca="1" si="4"/>
        <v>0</v>
      </c>
      <c r="K67">
        <f t="shared" ca="1" si="4"/>
        <v>0</v>
      </c>
      <c r="L67" s="48">
        <f t="shared" ca="1" si="4"/>
        <v>0</v>
      </c>
      <c r="P67" s="135" t="str" cm="1">
        <f t="array" aca="1" ref="P67" ca="1">IFERROR(P66/OFFSET($I66,0,$B67-1)*C67,"")</f>
        <v/>
      </c>
      <c r="Q67" t="str" cm="1">
        <f t="array" aca="1" ref="Q67" ca="1">IFERROR(Q66/OFFSET($I66,0,$B67-1)*D67,"")</f>
        <v/>
      </c>
      <c r="R67" t="str" cm="1">
        <f t="array" aca="1" ref="R67" ca="1">IFERROR(R66/OFFSET($I66,0,$B67-1)*E67,"")</f>
        <v/>
      </c>
      <c r="S67" s="136" t="str" cm="1">
        <f t="array" aca="1" ref="S67" ca="1">IFERROR(S66/OFFSET($I66,0,$B67-1)*F67,"")</f>
        <v/>
      </c>
      <c r="V67" s="48"/>
    </row>
    <row r="68" spans="1:22" x14ac:dyDescent="0.25">
      <c r="A68" s="122">
        <v>42</v>
      </c>
      <c r="B68" s="137"/>
      <c r="C68" s="135" t="str" cm="1">
        <f t="array" ref="C68">IFERROR(VLOOKUP($B68,$B$9:$F$12,C$8+1),"")</f>
        <v/>
      </c>
      <c r="D68" t="str" cm="1">
        <f t="array" ref="D68">IFERROR(VLOOKUP($B68,$B$9:$F$12,D$8+1),"")</f>
        <v/>
      </c>
      <c r="E68" t="str" cm="1">
        <f t="array" ref="E68">IFERROR(VLOOKUP($B68,$B$9:$F$12,E$8+1),"")</f>
        <v/>
      </c>
      <c r="F68" s="136" t="str" cm="1">
        <f t="array" ref="F68">IFERROR(VLOOKUP($B68,$B$9:$F$12,F$8+1),"")</f>
        <v/>
      </c>
      <c r="I68" s="122">
        <f t="shared" ca="1" si="4"/>
        <v>0</v>
      </c>
      <c r="J68">
        <f t="shared" ca="1" si="4"/>
        <v>0</v>
      </c>
      <c r="K68">
        <f t="shared" ca="1" si="4"/>
        <v>0</v>
      </c>
      <c r="L68" s="48">
        <f t="shared" ca="1" si="4"/>
        <v>0</v>
      </c>
      <c r="P68" s="135" t="str" cm="1">
        <f t="array" aca="1" ref="P68" ca="1">IFERROR(P67/OFFSET($I67,0,$B68-1)*C68,"")</f>
        <v/>
      </c>
      <c r="Q68" t="str" cm="1">
        <f t="array" aca="1" ref="Q68" ca="1">IFERROR(Q67/OFFSET($I67,0,$B68-1)*D68,"")</f>
        <v/>
      </c>
      <c r="R68" t="str" cm="1">
        <f t="array" aca="1" ref="R68" ca="1">IFERROR(R67/OFFSET($I67,0,$B68-1)*E68,"")</f>
        <v/>
      </c>
      <c r="S68" s="136" t="str" cm="1">
        <f t="array" aca="1" ref="S68" ca="1">IFERROR(S67/OFFSET($I67,0,$B68-1)*F68,"")</f>
        <v/>
      </c>
      <c r="V68" s="48"/>
    </row>
    <row r="69" spans="1:22" x14ac:dyDescent="0.25">
      <c r="A69" s="122">
        <v>43</v>
      </c>
      <c r="B69" s="137"/>
      <c r="C69" s="135" t="str" cm="1">
        <f t="array" ref="C69">IFERROR(VLOOKUP($B69,$B$9:$F$12,C$8+1),"")</f>
        <v/>
      </c>
      <c r="D69" t="str" cm="1">
        <f t="array" ref="D69">IFERROR(VLOOKUP($B69,$B$9:$F$12,D$8+1),"")</f>
        <v/>
      </c>
      <c r="E69" t="str" cm="1">
        <f t="array" ref="E69">IFERROR(VLOOKUP($B69,$B$9:$F$12,E$8+1),"")</f>
        <v/>
      </c>
      <c r="F69" s="136" t="str" cm="1">
        <f t="array" ref="F69">IFERROR(VLOOKUP($B69,$B$9:$F$12,F$8+1),"")</f>
        <v/>
      </c>
      <c r="I69" s="122">
        <f t="shared" ca="1" si="4"/>
        <v>0</v>
      </c>
      <c r="J69">
        <f t="shared" ca="1" si="4"/>
        <v>0</v>
      </c>
      <c r="K69">
        <f t="shared" ca="1" si="4"/>
        <v>0</v>
      </c>
      <c r="L69" s="48">
        <f t="shared" ca="1" si="4"/>
        <v>0</v>
      </c>
      <c r="P69" s="135" t="str" cm="1">
        <f t="array" aca="1" ref="P69" ca="1">IFERROR(P68/OFFSET($I68,0,$B69-1)*C69,"")</f>
        <v/>
      </c>
      <c r="Q69" t="str" cm="1">
        <f t="array" aca="1" ref="Q69" ca="1">IFERROR(Q68/OFFSET($I68,0,$B69-1)*D69,"")</f>
        <v/>
      </c>
      <c r="R69" t="str" cm="1">
        <f t="array" aca="1" ref="R69" ca="1">IFERROR(R68/OFFSET($I68,0,$B69-1)*E69,"")</f>
        <v/>
      </c>
      <c r="S69" s="136" t="str" cm="1">
        <f t="array" aca="1" ref="S69" ca="1">IFERROR(S68/OFFSET($I68,0,$B69-1)*F69,"")</f>
        <v/>
      </c>
      <c r="V69" s="48"/>
    </row>
    <row r="70" spans="1:22" x14ac:dyDescent="0.25">
      <c r="A70" s="122">
        <v>44</v>
      </c>
      <c r="B70" s="137"/>
      <c r="C70" s="135" t="str" cm="1">
        <f t="array" ref="C70">IFERROR(VLOOKUP($B70,$B$9:$F$12,C$8+1),"")</f>
        <v/>
      </c>
      <c r="D70" t="str" cm="1">
        <f t="array" ref="D70">IFERROR(VLOOKUP($B70,$B$9:$F$12,D$8+1),"")</f>
        <v/>
      </c>
      <c r="E70" t="str" cm="1">
        <f t="array" ref="E70">IFERROR(VLOOKUP($B70,$B$9:$F$12,E$8+1),"")</f>
        <v/>
      </c>
      <c r="F70" s="136" t="str" cm="1">
        <f t="array" ref="F70">IFERROR(VLOOKUP($B70,$B$9:$F$12,F$8+1),"")</f>
        <v/>
      </c>
      <c r="I70" s="122">
        <f t="shared" ca="1" si="4"/>
        <v>0</v>
      </c>
      <c r="J70">
        <f t="shared" ca="1" si="4"/>
        <v>0</v>
      </c>
      <c r="K70">
        <f t="shared" ca="1" si="4"/>
        <v>0</v>
      </c>
      <c r="L70" s="48">
        <f t="shared" ca="1" si="4"/>
        <v>0</v>
      </c>
      <c r="P70" s="135" t="str" cm="1">
        <f t="array" aca="1" ref="P70" ca="1">IFERROR(P69/OFFSET($I69,0,$B70-1)*C70,"")</f>
        <v/>
      </c>
      <c r="Q70" t="str" cm="1">
        <f t="array" aca="1" ref="Q70" ca="1">IFERROR(Q69/OFFSET($I69,0,$B70-1)*D70,"")</f>
        <v/>
      </c>
      <c r="R70" t="str" cm="1">
        <f t="array" aca="1" ref="R70" ca="1">IFERROR(R69/OFFSET($I69,0,$B70-1)*E70,"")</f>
        <v/>
      </c>
      <c r="S70" s="136" t="str" cm="1">
        <f t="array" aca="1" ref="S70" ca="1">IFERROR(S69/OFFSET($I69,0,$B70-1)*F70,"")</f>
        <v/>
      </c>
      <c r="V70" s="48"/>
    </row>
    <row r="71" spans="1:22" x14ac:dyDescent="0.25">
      <c r="A71" s="122">
        <v>45</v>
      </c>
      <c r="B71" s="137"/>
      <c r="C71" s="135" t="str" cm="1">
        <f t="array" ref="C71">IFERROR(VLOOKUP($B71,$B$9:$F$12,C$8+1),"")</f>
        <v/>
      </c>
      <c r="D71" t="str" cm="1">
        <f t="array" ref="D71">IFERROR(VLOOKUP($B71,$B$9:$F$12,D$8+1),"")</f>
        <v/>
      </c>
      <c r="E71" t="str" cm="1">
        <f t="array" ref="E71">IFERROR(VLOOKUP($B71,$B$9:$F$12,E$8+1),"")</f>
        <v/>
      </c>
      <c r="F71" s="136" t="str" cm="1">
        <f t="array" ref="F71">IFERROR(VLOOKUP($B71,$B$9:$F$12,F$8+1),"")</f>
        <v/>
      </c>
      <c r="I71" s="122">
        <f t="shared" ca="1" si="4"/>
        <v>0</v>
      </c>
      <c r="J71">
        <f t="shared" ca="1" si="4"/>
        <v>0</v>
      </c>
      <c r="K71">
        <f t="shared" ca="1" si="4"/>
        <v>0</v>
      </c>
      <c r="L71" s="48">
        <f t="shared" ca="1" si="4"/>
        <v>0</v>
      </c>
      <c r="P71" s="135" t="str" cm="1">
        <f t="array" aca="1" ref="P71" ca="1">IFERROR(P70/OFFSET($I70,0,$B71-1)*C71,"")</f>
        <v/>
      </c>
      <c r="Q71" t="str" cm="1">
        <f t="array" aca="1" ref="Q71" ca="1">IFERROR(Q70/OFFSET($I70,0,$B71-1)*D71,"")</f>
        <v/>
      </c>
      <c r="R71" t="str" cm="1">
        <f t="array" aca="1" ref="R71" ca="1">IFERROR(R70/OFFSET($I70,0,$B71-1)*E71,"")</f>
        <v/>
      </c>
      <c r="S71" s="136" t="str" cm="1">
        <f t="array" aca="1" ref="S71" ca="1">IFERROR(S70/OFFSET($I70,0,$B71-1)*F71,"")</f>
        <v/>
      </c>
      <c r="V71" s="48"/>
    </row>
    <row r="72" spans="1:22" x14ac:dyDescent="0.25">
      <c r="A72" s="122">
        <v>46</v>
      </c>
      <c r="B72" s="137"/>
      <c r="C72" s="135" t="str" cm="1">
        <f t="array" ref="C72">IFERROR(VLOOKUP($B72,$B$9:$F$12,C$8+1),"")</f>
        <v/>
      </c>
      <c r="D72" t="str" cm="1">
        <f t="array" ref="D72">IFERROR(VLOOKUP($B72,$B$9:$F$12,D$8+1),"")</f>
        <v/>
      </c>
      <c r="E72" t="str" cm="1">
        <f t="array" ref="E72">IFERROR(VLOOKUP($B72,$B$9:$F$12,E$8+1),"")</f>
        <v/>
      </c>
      <c r="F72" s="136" t="str" cm="1">
        <f t="array" ref="F72">IFERROR(VLOOKUP($B72,$B$9:$F$12,F$8+1),"")</f>
        <v/>
      </c>
      <c r="I72" s="122">
        <f t="shared" ca="1" si="4"/>
        <v>0</v>
      </c>
      <c r="J72">
        <f t="shared" ca="1" si="4"/>
        <v>0</v>
      </c>
      <c r="K72">
        <f t="shared" ca="1" si="4"/>
        <v>0</v>
      </c>
      <c r="L72" s="48">
        <f t="shared" ca="1" si="4"/>
        <v>0</v>
      </c>
      <c r="P72" s="135" t="str" cm="1">
        <f t="array" aca="1" ref="P72" ca="1">IFERROR(P71/OFFSET($I71,0,$B72-1)*C72,"")</f>
        <v/>
      </c>
      <c r="Q72" t="str" cm="1">
        <f t="array" aca="1" ref="Q72" ca="1">IFERROR(Q71/OFFSET($I71,0,$B72-1)*D72,"")</f>
        <v/>
      </c>
      <c r="R72" t="str" cm="1">
        <f t="array" aca="1" ref="R72" ca="1">IFERROR(R71/OFFSET($I71,0,$B72-1)*E72,"")</f>
        <v/>
      </c>
      <c r="S72" s="136" t="str" cm="1">
        <f t="array" aca="1" ref="S72" ca="1">IFERROR(S71/OFFSET($I71,0,$B72-1)*F72,"")</f>
        <v/>
      </c>
      <c r="V72" s="48"/>
    </row>
    <row r="73" spans="1:22" x14ac:dyDescent="0.25">
      <c r="A73" s="122">
        <v>47</v>
      </c>
      <c r="B73" s="137"/>
      <c r="C73" s="135" t="str" cm="1">
        <f t="array" ref="C73">IFERROR(VLOOKUP($B73,$B$9:$F$12,C$8+1),"")</f>
        <v/>
      </c>
      <c r="D73" t="str" cm="1">
        <f t="array" ref="D73">IFERROR(VLOOKUP($B73,$B$9:$F$12,D$8+1),"")</f>
        <v/>
      </c>
      <c r="E73" t="str" cm="1">
        <f t="array" ref="E73">IFERROR(VLOOKUP($B73,$B$9:$F$12,E$8+1),"")</f>
        <v/>
      </c>
      <c r="F73" s="136" t="str" cm="1">
        <f t="array" ref="F73">IFERROR(VLOOKUP($B73,$B$9:$F$12,F$8+1),"")</f>
        <v/>
      </c>
      <c r="I73" s="122">
        <f t="shared" ca="1" si="4"/>
        <v>0</v>
      </c>
      <c r="J73">
        <f t="shared" ca="1" si="4"/>
        <v>0</v>
      </c>
      <c r="K73">
        <f t="shared" ca="1" si="4"/>
        <v>0</v>
      </c>
      <c r="L73" s="48">
        <f t="shared" ca="1" si="4"/>
        <v>0</v>
      </c>
      <c r="P73" s="135" t="str" cm="1">
        <f t="array" aca="1" ref="P73" ca="1">IFERROR(P72/OFFSET($I72,0,$B73-1)*C73,"")</f>
        <v/>
      </c>
      <c r="Q73" t="str" cm="1">
        <f t="array" aca="1" ref="Q73" ca="1">IFERROR(Q72/OFFSET($I72,0,$B73-1)*D73,"")</f>
        <v/>
      </c>
      <c r="R73" t="str" cm="1">
        <f t="array" aca="1" ref="R73" ca="1">IFERROR(R72/OFFSET($I72,0,$B73-1)*E73,"")</f>
        <v/>
      </c>
      <c r="S73" s="136" t="str" cm="1">
        <f t="array" aca="1" ref="S73" ca="1">IFERROR(S72/OFFSET($I72,0,$B73-1)*F73,"")</f>
        <v/>
      </c>
      <c r="V73" s="48"/>
    </row>
    <row r="74" spans="1:22" x14ac:dyDescent="0.25">
      <c r="A74" s="122">
        <v>48</v>
      </c>
      <c r="B74" s="137"/>
      <c r="C74" s="135" t="str" cm="1">
        <f t="array" ref="C74">IFERROR(VLOOKUP($B74,$B$9:$F$12,C$8+1),"")</f>
        <v/>
      </c>
      <c r="D74" t="str" cm="1">
        <f t="array" ref="D74">IFERROR(VLOOKUP($B74,$B$9:$F$12,D$8+1),"")</f>
        <v/>
      </c>
      <c r="E74" t="str" cm="1">
        <f t="array" ref="E74">IFERROR(VLOOKUP($B74,$B$9:$F$12,E$8+1),"")</f>
        <v/>
      </c>
      <c r="F74" s="136" t="str" cm="1">
        <f t="array" ref="F74">IFERROR(VLOOKUP($B74,$B$9:$F$12,F$8+1),"")</f>
        <v/>
      </c>
      <c r="I74" s="122">
        <f t="shared" ca="1" si="4"/>
        <v>0</v>
      </c>
      <c r="J74">
        <f t="shared" ca="1" si="4"/>
        <v>0</v>
      </c>
      <c r="K74">
        <f t="shared" ca="1" si="4"/>
        <v>0</v>
      </c>
      <c r="L74" s="48">
        <f t="shared" ca="1" si="4"/>
        <v>0</v>
      </c>
      <c r="P74" s="135" t="str" cm="1">
        <f t="array" aca="1" ref="P74" ca="1">IFERROR(P73/OFFSET($I73,0,$B74-1)*C74,"")</f>
        <v/>
      </c>
      <c r="Q74" t="str" cm="1">
        <f t="array" aca="1" ref="Q74" ca="1">IFERROR(Q73/OFFSET($I73,0,$B74-1)*D74,"")</f>
        <v/>
      </c>
      <c r="R74" t="str" cm="1">
        <f t="array" aca="1" ref="R74" ca="1">IFERROR(R73/OFFSET($I73,0,$B74-1)*E74,"")</f>
        <v/>
      </c>
      <c r="S74" s="136" t="str" cm="1">
        <f t="array" aca="1" ref="S74" ca="1">IFERROR(S73/OFFSET($I73,0,$B74-1)*F74,"")</f>
        <v/>
      </c>
      <c r="V74" s="48"/>
    </row>
    <row r="75" spans="1:22" x14ac:dyDescent="0.25">
      <c r="A75" s="122">
        <v>49</v>
      </c>
      <c r="B75" s="137"/>
      <c r="C75" s="135" t="str" cm="1">
        <f t="array" ref="C75">IFERROR(VLOOKUP($B75,$B$9:$F$12,C$8+1),"")</f>
        <v/>
      </c>
      <c r="D75" t="str" cm="1">
        <f t="array" ref="D75">IFERROR(VLOOKUP($B75,$B$9:$F$12,D$8+1),"")</f>
        <v/>
      </c>
      <c r="E75" t="str" cm="1">
        <f t="array" ref="E75">IFERROR(VLOOKUP($B75,$B$9:$F$12,E$8+1),"")</f>
        <v/>
      </c>
      <c r="F75" s="136" t="str" cm="1">
        <f t="array" ref="F75">IFERROR(VLOOKUP($B75,$B$9:$F$12,F$8+1),"")</f>
        <v/>
      </c>
      <c r="I75" s="122">
        <f t="shared" ca="1" si="4"/>
        <v>0</v>
      </c>
      <c r="J75">
        <f t="shared" ca="1" si="4"/>
        <v>0</v>
      </c>
      <c r="K75">
        <f t="shared" ca="1" si="4"/>
        <v>0</v>
      </c>
      <c r="L75" s="48">
        <f t="shared" ca="1" si="4"/>
        <v>0</v>
      </c>
      <c r="P75" s="135" t="str" cm="1">
        <f t="array" aca="1" ref="P75" ca="1">IFERROR(P74/OFFSET($I74,0,$B75-1)*C75,"")</f>
        <v/>
      </c>
      <c r="Q75" t="str" cm="1">
        <f t="array" aca="1" ref="Q75" ca="1">IFERROR(Q74/OFFSET($I74,0,$B75-1)*D75,"")</f>
        <v/>
      </c>
      <c r="R75" t="str" cm="1">
        <f t="array" aca="1" ref="R75" ca="1">IFERROR(R74/OFFSET($I74,0,$B75-1)*E75,"")</f>
        <v/>
      </c>
      <c r="S75" s="136" t="str" cm="1">
        <f t="array" aca="1" ref="S75" ca="1">IFERROR(S74/OFFSET($I74,0,$B75-1)*F75,"")</f>
        <v/>
      </c>
      <c r="V75" s="48"/>
    </row>
    <row r="76" spans="1:22" ht="13" thickBot="1" x14ac:dyDescent="0.3">
      <c r="A76" s="138"/>
      <c r="B76" s="139"/>
      <c r="C76" s="135" t="str" cm="1">
        <f t="array" ref="C76">IFERROR(VLOOKUP($B76,$B$9:$F$12,C$8+1),"")</f>
        <v/>
      </c>
      <c r="D76" t="str" cm="1">
        <f t="array" ref="D76">IFERROR(VLOOKUP($B76,$B$9:$F$12,D$8+1),"")</f>
        <v/>
      </c>
      <c r="E76" t="str" cm="1">
        <f t="array" ref="E76">IFERROR(VLOOKUP($B76,$B$9:$F$12,E$8+1),"")</f>
        <v/>
      </c>
      <c r="F76" s="136" t="str" cm="1">
        <f t="array" ref="F76">IFERROR(VLOOKUP($B76,$B$9:$F$12,F$8+1),"")</f>
        <v/>
      </c>
      <c r="G76" s="140"/>
      <c r="I76" s="138">
        <f t="shared" ca="1" si="4"/>
        <v>0</v>
      </c>
      <c r="J76" s="140">
        <f t="shared" ca="1" si="4"/>
        <v>0</v>
      </c>
      <c r="K76" s="140">
        <f t="shared" ca="1" si="4"/>
        <v>0</v>
      </c>
      <c r="L76" s="49">
        <f t="shared" ca="1" si="4"/>
        <v>0</v>
      </c>
      <c r="M76" s="140"/>
      <c r="P76" s="135" t="str" cm="1">
        <f t="array" aca="1" ref="P76" ca="1">IFERROR(P75/OFFSET($I75,0,$B76-1)*C76,"")</f>
        <v/>
      </c>
      <c r="Q76" t="str" cm="1">
        <f t="array" aca="1" ref="Q76" ca="1">IFERROR(Q75/OFFSET($I75,0,$B76-1)*D76,"")</f>
        <v/>
      </c>
      <c r="R76" t="str" cm="1">
        <f t="array" aca="1" ref="R76" ca="1">IFERROR(R75/OFFSET($I75,0,$B76-1)*E76,"")</f>
        <v/>
      </c>
      <c r="S76" s="136" t="str" cm="1">
        <f t="array" aca="1" ref="S76" ca="1">IFERROR(S75/OFFSET($I75,0,$B76-1)*F76,"")</f>
        <v/>
      </c>
      <c r="T76" s="140"/>
      <c r="U76" s="140"/>
      <c r="V76" s="49"/>
    </row>
    <row r="77" spans="1:22" x14ac:dyDescent="0.25">
      <c r="B77" s="123"/>
    </row>
    <row r="78" spans="1:22" x14ac:dyDescent="0.25">
      <c r="B78" s="123"/>
    </row>
    <row r="79" spans="1:22" x14ac:dyDescent="0.25">
      <c r="B79" s="123"/>
    </row>
    <row r="80" spans="1:22" x14ac:dyDescent="0.25">
      <c r="B80" s="123"/>
    </row>
    <row r="81" spans="2:2" x14ac:dyDescent="0.25">
      <c r="B81" s="123"/>
    </row>
    <row r="82" spans="2:2" x14ac:dyDescent="0.25">
      <c r="B82" s="123"/>
    </row>
    <row r="83" spans="2:2" x14ac:dyDescent="0.25">
      <c r="B83" s="123"/>
    </row>
    <row r="84" spans="2:2" x14ac:dyDescent="0.25">
      <c r="B84" s="123"/>
    </row>
    <row r="85" spans="2:2" x14ac:dyDescent="0.25">
      <c r="B85" s="123"/>
    </row>
    <row r="86" spans="2:2" x14ac:dyDescent="0.25">
      <c r="B86" s="123"/>
    </row>
    <row r="87" spans="2:2" x14ac:dyDescent="0.25">
      <c r="B87" s="123"/>
    </row>
    <row r="88" spans="2:2" x14ac:dyDescent="0.25">
      <c r="B88" s="123"/>
    </row>
    <row r="89" spans="2:2" x14ac:dyDescent="0.25">
      <c r="B89" s="123"/>
    </row>
  </sheetData>
  <mergeCells count="10">
    <mergeCell ref="A9:A12"/>
    <mergeCell ref="A23:F23"/>
    <mergeCell ref="I23:L23"/>
    <mergeCell ref="P23:S23"/>
    <mergeCell ref="A1:V1"/>
    <mergeCell ref="A2:V4"/>
    <mergeCell ref="A5:G5"/>
    <mergeCell ref="I5:M5"/>
    <mergeCell ref="O5:U5"/>
    <mergeCell ref="C6:G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BayesInversionCalculator</vt:lpstr>
      <vt:lpstr>BayesPopPropNormal</vt:lpstr>
      <vt:lpstr>BayesPopUniform</vt:lpstr>
      <vt:lpstr>BayesEstOfMeans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 Hubbard</dc:creator>
  <cp:lastModifiedBy>Jon Murphy</cp:lastModifiedBy>
  <dcterms:created xsi:type="dcterms:W3CDTF">2002-01-03T17:50:50Z</dcterms:created>
  <dcterms:modified xsi:type="dcterms:W3CDTF">2019-11-08T19:57:42Z</dcterms:modified>
</cp:coreProperties>
</file>