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60" yWindow="0" windowWidth="24840" windowHeight="10460" firstSheet="2" activeTab="5"/>
  </bookViews>
  <sheets>
    <sheet name="JellyBeanTstat" sheetId="1" r:id="rId1"/>
    <sheet name="MathlessTableExhibit9.3" sheetId="2" r:id="rId2"/>
    <sheet name="SmallSamples" sheetId="3" r:id="rId3"/>
    <sheet name="RecatchExample" sheetId="4" r:id="rId4"/>
    <sheet name="TrainingExperiment" sheetId="5" r:id="rId5"/>
    <sheet name="CableTelevisionRegression" sheetId="6" r:id="rId6"/>
  </sheets>
  <definedNames/>
  <calcPr fullCalcOnLoad="1"/>
</workbook>
</file>

<file path=xl/sharedStrings.xml><?xml version="1.0" encoding="utf-8"?>
<sst xmlns="http://schemas.openxmlformats.org/spreadsheetml/2006/main" count="127" uniqueCount="113">
  <si>
    <t>Sample Value</t>
  </si>
  <si>
    <t>Average of Sample Values (step 1.a in book)</t>
  </si>
  <si>
    <t>Squared Differences (step 1.b in book)</t>
  </si>
  <si>
    <t>Sample Variance</t>
  </si>
  <si>
    <t>Sample Variance (step 1.c in book)</t>
  </si>
  <si>
    <t>SD of the estimate of the mean with Excel "=stdev()" formula</t>
  </si>
  <si>
    <t>Sample error (step 4 in book)</t>
  </si>
  <si>
    <t>Computing bounds for 90% CI (step 5 in book)</t>
  </si>
  <si>
    <t>Upper bound</t>
  </si>
  <si>
    <t>Lower bound</t>
  </si>
  <si>
    <t>90% Confidence Interval Calculations (by steps described in book)</t>
  </si>
  <si>
    <t>Computing 90% Confidence Intervals with Small Samples</t>
  </si>
  <si>
    <t>Population Variance computed with Excel "Var()" formula (gives the same answer as step 1.c)</t>
  </si>
  <si>
    <t>t-stat using Excel's "Tinv()" formula (same answer as step 3 in book)</t>
  </si>
  <si>
    <t>sample size</t>
  </si>
  <si>
    <t>largest/smallest</t>
  </si>
  <si>
    <t>Actual confidence</t>
  </si>
  <si>
    <t>1st</t>
  </si>
  <si>
    <t>2nd</t>
  </si>
  <si>
    <t>3rd</t>
  </si>
  <si>
    <t>4th</t>
  </si>
  <si>
    <t>5th</t>
  </si>
  <si>
    <t>6th</t>
  </si>
  <si>
    <t>7th</t>
  </si>
  <si>
    <t>8th</t>
  </si>
  <si>
    <t>9th</t>
  </si>
  <si>
    <t>10th</t>
  </si>
  <si>
    <t>11th</t>
  </si>
  <si>
    <t>The "Mathless" 90% Confidence Interval Table</t>
  </si>
  <si>
    <t>(Exhibit 9.3)</t>
  </si>
  <si>
    <t>This is just another copy of exhibit 9.3 from the book so you can quickly compare it to the answers you get in "JellyBeanTstat" page in the spreadsheel.   This is a much simpler approximation than the t-stat method.  As described in the book, you simply use the table to determine which values in the sample approximate the 90% CI.  For example, if you have 11 random samples, simply take the 3rd largest and 3rd smallest values to approximate the upper and lower bounds.</t>
  </si>
  <si>
    <t>First sample size (i.e. the fish that were tagged)</t>
  </si>
  <si>
    <t>The second sample size</t>
  </si>
  <si>
    <t>Overlap between samples (i.e. the tagged fish that showed up in the second sample)</t>
  </si>
  <si>
    <t>Percentage overlap</t>
  </si>
  <si>
    <t>t-stat using Excel's "Tinv()" formula</t>
  </si>
  <si>
    <t>Computing bounds for 90% CI for the percentage of tagged fish</t>
  </si>
  <si>
    <t>Computing bounds for 90% CI for the total population of fish</t>
  </si>
  <si>
    <t>(From pg 134-135)</t>
  </si>
  <si>
    <t>This shows the steps on pages 134-135 for computing the upper and lower bounds of a 90% confidence interval.  The "t-stat" is used for small samples.  Note that two excel formulas are introduced here that give the same answers as the steps in the book: VAR() and TINV().  Th will slightly simplify the calculation.  You can use this spreadsheet to compute ranges for larger samples, too.  Just add however many rows you need and don't forget to change the references in the cells (i.e. "B5:B9") to capture all the new rows.  See how close the answers would be if you just used the "Mathless" table on the next page.</t>
  </si>
  <si>
    <t>Test vs. Control</t>
  </si>
  <si>
    <t>Control vs. Baseline</t>
  </si>
  <si>
    <t>Test vs. Baseline</t>
  </si>
  <si>
    <t>Test Group</t>
  </si>
  <si>
    <t>Control</t>
  </si>
  <si>
    <t>Sample Size</t>
  </si>
  <si>
    <t>Mean</t>
  </si>
  <si>
    <t>Variance</t>
  </si>
  <si>
    <t>Variance of Difference between means</t>
  </si>
  <si>
    <t>Difference Between Means</t>
  </si>
  <si>
    <t>Original baseline of both groups (before training started)</t>
  </si>
  <si>
    <t>Chance the population order is different</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</si>
  <si>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</si>
  <si>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</si>
  <si>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</si>
  <si>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</si>
  <si>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</si>
  <si>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</si>
  <si>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</si>
  <si>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</si>
  <si>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</si>
  <si>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</si>
  <si>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</si>
  <si>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</si>
  <si>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</si>
  <si>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</si>
  <si>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</si>
  <si>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</si>
  <si>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</si>
  <si>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</si>
  <si>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</si>
  <si>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</si>
  <si>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</si>
  <si>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</si>
  <si>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</si>
  <si>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</si>
  <si>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Duration of Promotion Period (weeks)</t>
  </si>
  <si>
    <t>Ratings Points</t>
  </si>
  <si>
    <t>Correlation of ratings to promotion period</t>
  </si>
  <si>
    <t>Intercept: Estimated ratings points if no time was spent on promotion</t>
  </si>
  <si>
    <t xml:space="preserve">Below is the "summary output" table generated by the regression wizard in Excel's data analysis tool (available if you set up the "Analysis Toolpack" add on in Excel). </t>
  </si>
  <si>
    <t>Excel Formulas for Simple (one variable) regression</t>
  </si>
  <si>
    <t>Slope: Additional ratings points for one extra week of promotion</t>
  </si>
  <si>
    <t>Enter X to estimate Y</t>
  </si>
  <si>
    <t>Upper bound of y estimate</t>
  </si>
  <si>
    <t>Mean of y estimate</t>
  </si>
  <si>
    <t>Lower bound of y estimate</t>
  </si>
  <si>
    <t>Chapter 9 Example: Television Ratings Regression Example</t>
  </si>
  <si>
    <t>Chapter 9 Example: Computing 90% Confidence with Catch/Recatch</t>
  </si>
  <si>
    <t>Chapter 9 Example: Customer Support Training Experiment</t>
  </si>
  <si>
    <t xml:space="preserve"> This controlled experiment example compares each of three groups - the test group, the control group and the original baseline of both groups before the additional training started.  The experiment showed that the training improved the results in the test group compared to the control group.  But what is the chance this is a random fluke?  The three values under "Chance the population order is different" shows the probability that the test group could really be equal to or worse than the control group, even though the experiment showed otherwise.  We also check the control vs. the baseline and the test vs. the baseline.  This shows us that the control and baseline were virtually identical (it is almost a coin flip which one is higher) and that the test group is also a significant improvement on the baseline.  It is highly unlikely that the difference is due to chance alone or due to factors other than the new training program.</t>
  </si>
  <si>
    <t>&lt;= INPUT</t>
  </si>
  <si>
    <r>
      <t xml:space="preserve">Example starts on Page 214 of the 3rd edition of </t>
    </r>
    <r>
      <rPr>
        <b/>
        <i/>
        <sz val="12"/>
        <color indexed="9"/>
        <rFont val="Calibri"/>
        <family val="0"/>
      </rPr>
      <t>How to Measure Anything</t>
    </r>
  </si>
  <si>
    <r>
      <t xml:space="preserve">Example starts on Page 236 of the 3rd edition of </t>
    </r>
    <r>
      <rPr>
        <b/>
        <i/>
        <sz val="12"/>
        <color indexed="9"/>
        <rFont val="Calibri"/>
        <family val="0"/>
      </rPr>
      <t>How to Measure Anything</t>
    </r>
    <r>
      <rPr>
        <b/>
        <sz val="12"/>
        <color indexed="9"/>
        <rFont val="Calibri"/>
        <family val="2"/>
      </rPr>
      <t xml:space="preserve"> </t>
    </r>
  </si>
  <si>
    <r>
      <t xml:space="preserve">Exhibit 9.10, Page 229- 3rd edition of </t>
    </r>
    <r>
      <rPr>
        <b/>
        <i/>
        <sz val="12"/>
        <color indexed="9"/>
        <rFont val="Calibri"/>
        <family val="0"/>
      </rPr>
      <t>How to Measure Anything</t>
    </r>
    <r>
      <rPr>
        <b/>
        <sz val="12"/>
        <color indexed="9"/>
        <rFont val="Calibri"/>
        <family val="2"/>
      </rPr>
      <t xml:space="preserve"> </t>
    </r>
  </si>
  <si>
    <t>Data Point</t>
  </si>
  <si>
    <t>Confidence Interval Bars</t>
  </si>
  <si>
    <t>Sample</t>
  </si>
  <si>
    <t xml:space="preserve">Incremental P </t>
  </si>
  <si>
    <t>cpf for Sample</t>
  </si>
  <si>
    <t>Std Error for Estimate of Mean (Normalized)</t>
  </si>
  <si>
    <t>Data</t>
  </si>
  <si>
    <t>SD of the estimate of the mean</t>
  </si>
  <si>
    <t>&lt;-- Be sure ranges of these values cover whole sample set</t>
  </si>
  <si>
    <t>Population Variance</t>
  </si>
  <si>
    <t xml:space="preserve">This shows the calculations for the estimation of the size of a population when you can't actually count or even see the entire population. </t>
  </si>
  <si>
    <r>
      <t xml:space="preserve">This is the television ratings regression example shown on pages 236-242 of the 3rd edition of </t>
    </r>
    <r>
      <rPr>
        <i/>
        <sz val="12"/>
        <color indexed="8"/>
        <rFont val="Calibri"/>
        <family val="0"/>
      </rPr>
      <t>How to Measure Anything</t>
    </r>
    <r>
      <rPr>
        <sz val="12"/>
        <color indexed="8"/>
        <rFont val="Calibri"/>
        <family val="2"/>
      </rPr>
      <t xml:space="preserve">.  It shows how simple Excel formulas compare to Excel's regression wizard (see below).  These simple Excel formulas only work for situations where we are correlating a single variable to another.  The regression wizard, however, can work for multiple variables (as explained in the example in the book).  </t>
    </r>
    <r>
      <rPr>
        <sz val="12"/>
        <color indexed="10"/>
        <rFont val="Calibri"/>
        <family val="2"/>
      </rPr>
      <t>This shows a correction to the book where the slope and intercept were different because column references in the Excel function were reversed.</t>
    </r>
  </si>
  <si>
    <t>Chapter 9: Computing 90% Confidence Intervals with Small Samples</t>
  </si>
  <si>
    <t>Sample error (Step 4 in book)</t>
  </si>
  <si>
    <t>t-stat using Excel's "Tinv()" formula (same answer as Step 3 in book)</t>
  </si>
  <si>
    <t>Average of sample values (Step 1.a in book)</t>
  </si>
  <si>
    <r>
      <t xml:space="preserve">This example follows the steps shown on pages 202-203 of the 3rd edition </t>
    </r>
    <r>
      <rPr>
        <i/>
        <sz val="12"/>
        <color indexed="8"/>
        <rFont val="Calibri"/>
        <family val="0"/>
      </rPr>
      <t>How to Measure Anything</t>
    </r>
    <r>
      <rPr>
        <sz val="12"/>
        <color indexed="8"/>
        <rFont val="Calibri"/>
        <family val="2"/>
      </rPr>
      <t xml:space="preserve"> for computing the upper and lower bounds of a 90% confidence interval.  The "t-stat" is used for small samples.  Note that two excel formulas are introduced here that give the same answers as the steps in the book: VAR() and TINV().  This will slightly simplify the calculation.  You can use this spreadsheet to compute ranges for larger samples, too.  Just add however many rows you need and don't forget to change the references in the cells (i.e. "C5:C9") to capture all the new rows. </t>
    </r>
  </si>
  <si>
    <r>
      <t xml:space="preserve">Example follows steps on Pages 202-203 of the 3rd edition of </t>
    </r>
    <r>
      <rPr>
        <b/>
        <i/>
        <sz val="12"/>
        <color indexed="9"/>
        <rFont val="Calibri"/>
        <family val="0"/>
      </rPr>
      <t xml:space="preserve">How to Measure Anything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</si>
</sst>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_(* #,##0.0000_);_(* \(#,##0.0000\);_(* &quot;-&quot;??_);_(@_)"/>
    <numFmt numFmtId="169" formatCode="_(* #,##0.000_);_(* \(#,##0.000\);_(* &quot;-&quot;???_);_(@_)"/>
    <numFmt numFmtId="170" formatCode="0.000"/>
  </numFmts>
  <fonts count="59">
    <font>
      <sz val="11"/>
      <color theme="1"/>
      <name val="Calibri"/>
      <family val="2"/>
    </font>
    <font>
      <sz val="11"/>
      <color indexed="8"/>
      <name val="Calibri"/>
      <family val="2"/>
    </font>
    <font>
      <sz val="10"/>
      <color indexed="8"/>
      <name val="Calibri"/>
      <family val="0"/>
    </font>
    <font>
      <b/>
      <sz val="12"/>
      <color indexed="9"/>
      <name val="Calibri"/>
      <family val="2"/>
    </font>
    <font>
      <b/>
      <i/>
      <sz val="12"/>
      <color indexed="9"/>
      <name val="Calibri"/>
      <family val="0"/>
    </font>
    <font>
      <sz val="12"/>
      <color indexed="8"/>
      <name val="Calibri"/>
      <family val="2"/>
    </font>
    <font>
      <i/>
      <sz val="12"/>
      <color indexed="8"/>
      <name val="Calibri"/>
      <family val="0"/>
    </font>
    <font>
      <sz val="12"/>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0"/>
    </font>
    <font>
      <sz val="11"/>
      <color indexed="10"/>
      <name val="Calibri"/>
      <family val="2"/>
    </font>
    <font>
      <b/>
      <sz val="11"/>
      <name val="Calibri"/>
      <family val="2"/>
    </font>
    <font>
      <i/>
      <sz val="11"/>
      <color indexed="8"/>
      <name val="Calibri"/>
      <family val="2"/>
    </font>
    <font>
      <sz val="11"/>
      <name val="Calibri"/>
      <family val="2"/>
    </font>
    <font>
      <b/>
      <sz val="14"/>
      <color indexed="9"/>
      <name val="Calibri"/>
      <family val="2"/>
    </font>
    <font>
      <sz val="14"/>
      <color indexed="8"/>
      <name val="Calibri"/>
      <family val="0"/>
    </font>
    <font>
      <sz val="12"/>
      <color indexed="9"/>
      <name val="Calibri"/>
      <family val="2"/>
    </font>
    <font>
      <b/>
      <i/>
      <sz val="11"/>
      <color indexed="8"/>
      <name val="Calibri"/>
      <family val="0"/>
    </font>
    <font>
      <b/>
      <sz val="12"/>
      <color indexed="8"/>
      <name val="Calibri"/>
      <family val="2"/>
    </font>
    <font>
      <b/>
      <sz val="12"/>
      <name val="Calibri"/>
      <family val="0"/>
    </font>
    <font>
      <b/>
      <sz val="13"/>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1"/>
      <color rgb="FFFF0000"/>
      <name val="Calibri"/>
      <family val="2"/>
    </font>
    <font>
      <i/>
      <sz val="11"/>
      <color theme="1"/>
      <name val="Calibri"/>
      <family val="2"/>
    </font>
    <font>
      <b/>
      <sz val="14"/>
      <color theme="0"/>
      <name val="Calibri"/>
      <family val="2"/>
    </font>
    <font>
      <sz val="14"/>
      <color theme="1"/>
      <name val="Calibri"/>
      <family val="0"/>
    </font>
    <font>
      <b/>
      <sz val="12"/>
      <color theme="0"/>
      <name val="Calibri"/>
      <family val="2"/>
    </font>
    <font>
      <sz val="12"/>
      <color theme="0"/>
      <name val="Calibri"/>
      <family val="2"/>
    </font>
    <font>
      <sz val="12"/>
      <color theme="1"/>
      <name val="Calibri"/>
      <family val="2"/>
    </font>
    <font>
      <b/>
      <i/>
      <sz val="11"/>
      <color theme="1"/>
      <name val="Calibri"/>
      <family val="0"/>
    </font>
    <font>
      <b/>
      <sz val="12"/>
      <color theme="1"/>
      <name val="Calibri"/>
      <family val="2"/>
    </font>
    <font>
      <b/>
      <sz val="13"/>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rgb="FFFFFF00"/>
        <bgColor indexed="64"/>
      </patternFill>
    </fill>
    <fill>
      <patternFill patternType="solid">
        <fgColor theme="4"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4">
    <xf numFmtId="0" fontId="0" fillId="0" borderId="0" xfId="0" applyFont="1" applyAlignment="1">
      <alignment/>
    </xf>
    <xf numFmtId="0" fontId="0" fillId="0" borderId="0" xfId="0" applyAlignment="1">
      <alignment wrapText="1"/>
    </xf>
    <xf numFmtId="0" fontId="0" fillId="0" borderId="0" xfId="0" applyAlignment="1">
      <alignment wrapText="1"/>
    </xf>
    <xf numFmtId="0" fontId="24" fillId="0" borderId="10" xfId="0" applyFont="1" applyFill="1" applyBorder="1" applyAlignment="1">
      <alignment horizontal="right" wrapText="1"/>
    </xf>
    <xf numFmtId="0" fontId="24" fillId="0" borderId="11" xfId="0" applyFont="1" applyFill="1" applyBorder="1" applyAlignment="1">
      <alignment horizontal="righ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8" fillId="2" borderId="0" xfId="0" applyFont="1" applyFill="1" applyAlignment="1">
      <alignment wrapText="1"/>
    </xf>
    <xf numFmtId="0" fontId="48" fillId="2" borderId="0" xfId="0" applyFont="1" applyFill="1" applyAlignment="1">
      <alignment/>
    </xf>
    <xf numFmtId="0" fontId="48" fillId="2" borderId="0" xfId="0" applyFont="1" applyFill="1" applyAlignment="1">
      <alignment horizontal="right" wrapText="1" indent="3"/>
    </xf>
    <xf numFmtId="0" fontId="37" fillId="33" borderId="0" xfId="0" applyFont="1" applyFill="1" applyAlignment="1">
      <alignment horizontal="center"/>
    </xf>
    <xf numFmtId="0" fontId="0" fillId="2" borderId="12" xfId="0" applyFill="1" applyBorder="1" applyAlignment="1">
      <alignment horizontal="right"/>
    </xf>
    <xf numFmtId="0" fontId="0" fillId="2" borderId="0" xfId="0" applyFill="1" applyBorder="1" applyAlignment="1">
      <alignment horizontal="right"/>
    </xf>
    <xf numFmtId="0" fontId="0" fillId="2" borderId="13" xfId="0" applyFill="1" applyBorder="1" applyAlignment="1">
      <alignment horizontal="right"/>
    </xf>
    <xf numFmtId="0" fontId="0" fillId="0" borderId="0" xfId="0" applyBorder="1" applyAlignment="1">
      <alignment horizontal="right"/>
    </xf>
    <xf numFmtId="164" fontId="0" fillId="0" borderId="13" xfId="57" applyNumberFormat="1" applyFont="1" applyBorder="1" applyAlignment="1">
      <alignment horizontal="right"/>
    </xf>
    <xf numFmtId="0" fontId="0" fillId="2" borderId="14" xfId="0" applyFill="1" applyBorder="1" applyAlignment="1">
      <alignment horizontal="right"/>
    </xf>
    <xf numFmtId="0" fontId="0" fillId="0" borderId="16" xfId="0" applyBorder="1" applyAlignment="1">
      <alignment horizontal="right"/>
    </xf>
    <xf numFmtId="164" fontId="0" fillId="0" borderId="15" xfId="57" applyNumberFormat="1" applyFont="1" applyBorder="1" applyAlignment="1">
      <alignment horizontal="right"/>
    </xf>
    <xf numFmtId="43" fontId="0" fillId="0" borderId="0" xfId="42" applyFont="1" applyAlignment="1">
      <alignment/>
    </xf>
    <xf numFmtId="166" fontId="0" fillId="0" borderId="0" xfId="42" applyNumberFormat="1" applyFont="1" applyAlignment="1">
      <alignment/>
    </xf>
    <xf numFmtId="2" fontId="0" fillId="0" borderId="0" xfId="0" applyNumberFormat="1" applyAlignment="1">
      <alignment/>
    </xf>
    <xf numFmtId="43" fontId="0" fillId="0" borderId="0" xfId="0" applyNumberFormat="1" applyAlignment="1">
      <alignment/>
    </xf>
    <xf numFmtId="167" fontId="0" fillId="0" borderId="0" xfId="42" applyNumberFormat="1" applyFont="1" applyAlignment="1">
      <alignment/>
    </xf>
    <xf numFmtId="168" fontId="0" fillId="0" borderId="0" xfId="0" applyNumberFormat="1" applyAlignment="1">
      <alignment/>
    </xf>
    <xf numFmtId="167" fontId="0" fillId="0" borderId="0" xfId="0" applyNumberFormat="1" applyAlignment="1">
      <alignment/>
    </xf>
    <xf numFmtId="165" fontId="0" fillId="0" borderId="0" xfId="0" applyNumberFormat="1" applyAlignment="1">
      <alignment/>
    </xf>
    <xf numFmtId="0" fontId="0" fillId="0" borderId="0" xfId="0" applyFill="1" applyBorder="1" applyAlignment="1">
      <alignment/>
    </xf>
    <xf numFmtId="0" fontId="0" fillId="0" borderId="17" xfId="0" applyFill="1" applyBorder="1" applyAlignment="1">
      <alignment/>
    </xf>
    <xf numFmtId="0" fontId="50" fillId="0" borderId="18" xfId="0" applyFont="1" applyFill="1" applyBorder="1" applyAlignment="1">
      <alignment horizontal="center"/>
    </xf>
    <xf numFmtId="0" fontId="0" fillId="0" borderId="0" xfId="0" applyBorder="1" applyAlignment="1">
      <alignment/>
    </xf>
    <xf numFmtId="167" fontId="0" fillId="0" borderId="0" xfId="42" applyNumberFormat="1" applyFont="1" applyBorder="1" applyAlignment="1">
      <alignment/>
    </xf>
    <xf numFmtId="2" fontId="0" fillId="34" borderId="0" xfId="0" applyNumberFormat="1" applyFill="1" applyBorder="1" applyAlignment="1">
      <alignment/>
    </xf>
    <xf numFmtId="0" fontId="0" fillId="34" borderId="0" xfId="0" applyFill="1" applyBorder="1" applyAlignment="1">
      <alignment/>
    </xf>
    <xf numFmtId="0" fontId="34" fillId="0" borderId="0" xfId="0" applyFont="1" applyAlignment="1">
      <alignment/>
    </xf>
    <xf numFmtId="0" fontId="26" fillId="0" borderId="0" xfId="0" applyFont="1" applyAlignment="1">
      <alignment/>
    </xf>
    <xf numFmtId="0" fontId="0" fillId="0" borderId="0" xfId="0" applyFill="1" applyBorder="1" applyAlignment="1">
      <alignment/>
    </xf>
    <xf numFmtId="0" fontId="26" fillId="35" borderId="0" xfId="0" applyFont="1" applyFill="1" applyAlignment="1">
      <alignment/>
    </xf>
    <xf numFmtId="0" fontId="34" fillId="0" borderId="0" xfId="0" applyFont="1" applyBorder="1" applyAlignment="1">
      <alignment/>
    </xf>
    <xf numFmtId="0" fontId="26" fillId="0" borderId="0" xfId="0" applyFont="1" applyBorder="1" applyAlignment="1">
      <alignment/>
    </xf>
    <xf numFmtId="170" fontId="26" fillId="0" borderId="0" xfId="0" applyNumberFormat="1" applyFont="1" applyAlignment="1">
      <alignment/>
    </xf>
    <xf numFmtId="0" fontId="0" fillId="0" borderId="0" xfId="0" applyBorder="1" applyAlignment="1">
      <alignment wrapText="1"/>
    </xf>
    <xf numFmtId="167" fontId="0" fillId="0" borderId="19" xfId="42" applyNumberFormat="1" applyFont="1" applyBorder="1" applyAlignment="1">
      <alignment/>
    </xf>
    <xf numFmtId="0" fontId="0" fillId="0" borderId="20" xfId="0" applyFill="1" applyBorder="1" applyAlignment="1">
      <alignment wrapText="1"/>
    </xf>
    <xf numFmtId="164" fontId="48" fillId="34" borderId="19" xfId="57" applyNumberFormat="1" applyFont="1" applyFill="1" applyBorder="1" applyAlignment="1">
      <alignment/>
    </xf>
    <xf numFmtId="2" fontId="0" fillId="34" borderId="17" xfId="0" applyNumberFormat="1" applyFill="1" applyBorder="1" applyAlignment="1">
      <alignment/>
    </xf>
    <xf numFmtId="0" fontId="0" fillId="34" borderId="17" xfId="0" applyFill="1" applyBorder="1" applyAlignment="1">
      <alignment/>
    </xf>
    <xf numFmtId="164" fontId="48" fillId="34" borderId="21" xfId="57" applyNumberFormat="1" applyFont="1" applyFill="1" applyBorder="1" applyAlignment="1">
      <alignment/>
    </xf>
    <xf numFmtId="0" fontId="0" fillId="0" borderId="17" xfId="0" applyBorder="1" applyAlignment="1">
      <alignment/>
    </xf>
    <xf numFmtId="167" fontId="0" fillId="0" borderId="17" xfId="42" applyNumberFormat="1" applyFont="1" applyBorder="1" applyAlignment="1">
      <alignment/>
    </xf>
    <xf numFmtId="167" fontId="0" fillId="0" borderId="21" xfId="42" applyNumberFormat="1" applyFont="1" applyBorder="1" applyAlignment="1">
      <alignment/>
    </xf>
    <xf numFmtId="0" fontId="0" fillId="0" borderId="22" xfId="0" applyBorder="1" applyAlignment="1">
      <alignment vertical="center" wrapText="1"/>
    </xf>
    <xf numFmtId="0" fontId="0" fillId="0" borderId="23" xfId="0" applyBorder="1" applyAlignment="1">
      <alignment horizontal="center" vertical="center"/>
    </xf>
    <xf numFmtId="0" fontId="0" fillId="0" borderId="20" xfId="0" applyBorder="1" applyAlignment="1">
      <alignment vertical="center" wrapText="1"/>
    </xf>
    <xf numFmtId="0" fontId="0" fillId="0" borderId="19" xfId="0" applyBorder="1" applyAlignment="1">
      <alignment horizontal="center" vertical="center"/>
    </xf>
    <xf numFmtId="0" fontId="48" fillId="2" borderId="20" xfId="0" applyFont="1" applyFill="1" applyBorder="1" applyAlignment="1">
      <alignment horizontal="right" wrapText="1" indent="3"/>
    </xf>
    <xf numFmtId="0" fontId="48" fillId="2" borderId="24" xfId="0" applyFont="1" applyFill="1" applyBorder="1" applyAlignment="1">
      <alignment horizontal="right" wrapText="1" indent="3"/>
    </xf>
    <xf numFmtId="0" fontId="48" fillId="2" borderId="25" xfId="0" applyFont="1" applyFill="1" applyBorder="1" applyAlignment="1">
      <alignment horizontal="right" wrapText="1" indent="3"/>
    </xf>
    <xf numFmtId="0" fontId="0" fillId="0" borderId="25" xfId="0" applyBorder="1" applyAlignment="1">
      <alignment vertical="center" wrapText="1"/>
    </xf>
    <xf numFmtId="0" fontId="0" fillId="0" borderId="21" xfId="0" applyBorder="1" applyAlignment="1">
      <alignment horizontal="center" vertical="center"/>
    </xf>
    <xf numFmtId="0" fontId="0" fillId="0" borderId="19" xfId="0" applyBorder="1" applyAlignment="1">
      <alignment/>
    </xf>
    <xf numFmtId="0" fontId="0" fillId="0" borderId="20" xfId="0" applyFill="1" applyBorder="1" applyAlignment="1">
      <alignment/>
    </xf>
    <xf numFmtId="0" fontId="0" fillId="0" borderId="25" xfId="0" applyFill="1" applyBorder="1" applyAlignment="1">
      <alignment/>
    </xf>
    <xf numFmtId="0" fontId="0" fillId="0" borderId="20" xfId="0" applyBorder="1" applyAlignment="1">
      <alignment/>
    </xf>
    <xf numFmtId="0" fontId="48" fillId="0" borderId="20" xfId="0" applyFont="1" applyBorder="1" applyAlignment="1">
      <alignment/>
    </xf>
    <xf numFmtId="0" fontId="50" fillId="0" borderId="26" xfId="0" applyFont="1" applyFill="1" applyBorder="1" applyAlignment="1">
      <alignment horizontal="center"/>
    </xf>
    <xf numFmtId="0" fontId="50" fillId="0" borderId="27" xfId="0" applyFont="1" applyFill="1" applyBorder="1" applyAlignment="1">
      <alignment horizontal="center"/>
    </xf>
    <xf numFmtId="0" fontId="0" fillId="0" borderId="19" xfId="0" applyFill="1" applyBorder="1" applyAlignment="1">
      <alignment/>
    </xf>
    <xf numFmtId="0" fontId="0" fillId="0" borderId="21" xfId="0" applyFill="1" applyBorder="1" applyAlignment="1">
      <alignment/>
    </xf>
    <xf numFmtId="166" fontId="0" fillId="0" borderId="20" xfId="42" applyNumberFormat="1" applyFont="1" applyBorder="1" applyAlignment="1">
      <alignment/>
    </xf>
    <xf numFmtId="165" fontId="0" fillId="0" borderId="19" xfId="0" applyNumberFormat="1" applyBorder="1" applyAlignment="1">
      <alignment/>
    </xf>
    <xf numFmtId="166" fontId="0" fillId="0" borderId="25" xfId="42" applyNumberFormat="1" applyFont="1" applyBorder="1" applyAlignment="1">
      <alignment/>
    </xf>
    <xf numFmtId="165" fontId="0" fillId="0" borderId="21" xfId="0" applyNumberFormat="1" applyBorder="1" applyAlignment="1">
      <alignment/>
    </xf>
    <xf numFmtId="0" fontId="48" fillId="7" borderId="28" xfId="0" applyFont="1" applyFill="1" applyBorder="1" applyAlignment="1">
      <alignment vertical="center" wrapText="1"/>
    </xf>
    <xf numFmtId="0" fontId="0" fillId="0" borderId="29" xfId="0" applyBorder="1" applyAlignment="1">
      <alignment vertical="center"/>
    </xf>
    <xf numFmtId="0" fontId="0" fillId="7" borderId="30" xfId="0" applyFill="1" applyBorder="1" applyAlignment="1">
      <alignment vertical="center"/>
    </xf>
    <xf numFmtId="43" fontId="0" fillId="0" borderId="29" xfId="0" applyNumberFormat="1" applyBorder="1" applyAlignment="1">
      <alignment vertical="center"/>
    </xf>
    <xf numFmtId="43" fontId="0" fillId="0" borderId="31" xfId="0" applyNumberFormat="1" applyBorder="1" applyAlignment="1">
      <alignment vertical="center"/>
    </xf>
    <xf numFmtId="0" fontId="51" fillId="0" borderId="32" xfId="0" applyFont="1" applyFill="1" applyBorder="1" applyAlignment="1">
      <alignment wrapText="1"/>
    </xf>
    <xf numFmtId="0" fontId="51" fillId="0" borderId="33" xfId="0" applyFont="1" applyFill="1" applyBorder="1" applyAlignment="1">
      <alignment wrapText="1"/>
    </xf>
    <xf numFmtId="0" fontId="52" fillId="0" borderId="33" xfId="0" applyFont="1" applyFill="1" applyBorder="1" applyAlignment="1">
      <alignment/>
    </xf>
    <xf numFmtId="0" fontId="0" fillId="0" borderId="33" xfId="0" applyBorder="1" applyAlignment="1">
      <alignment/>
    </xf>
    <xf numFmtId="0" fontId="0" fillId="0" borderId="34" xfId="0" applyBorder="1" applyAlignment="1">
      <alignment/>
    </xf>
    <xf numFmtId="0" fontId="53" fillId="0" borderId="20" xfId="0" applyFont="1" applyFill="1" applyBorder="1" applyAlignment="1">
      <alignment wrapText="1"/>
    </xf>
    <xf numFmtId="0" fontId="53" fillId="0" borderId="0" xfId="0" applyFont="1" applyFill="1" applyBorder="1" applyAlignment="1">
      <alignment wrapText="1"/>
    </xf>
    <xf numFmtId="0" fontId="0" fillId="0" borderId="20" xfId="0" applyBorder="1" applyAlignment="1">
      <alignment wrapText="1"/>
    </xf>
    <xf numFmtId="0" fontId="0" fillId="0" borderId="25" xfId="0" applyBorder="1" applyAlignment="1">
      <alignment wrapText="1"/>
    </xf>
    <xf numFmtId="0" fontId="0" fillId="0" borderId="17" xfId="0" applyBorder="1" applyAlignment="1">
      <alignment wrapText="1"/>
    </xf>
    <xf numFmtId="0" fontId="0" fillId="0" borderId="21" xfId="0" applyBorder="1" applyAlignment="1">
      <alignment/>
    </xf>
    <xf numFmtId="0" fontId="53" fillId="36" borderId="35" xfId="0" applyFont="1" applyFill="1" applyBorder="1" applyAlignment="1">
      <alignment horizontal="center" vertical="center" wrapText="1"/>
    </xf>
    <xf numFmtId="0" fontId="53" fillId="36" borderId="36" xfId="0" applyFont="1" applyFill="1" applyBorder="1" applyAlignment="1">
      <alignment horizontal="center" vertical="center" wrapText="1"/>
    </xf>
    <xf numFmtId="0" fontId="54" fillId="36" borderId="30" xfId="0" applyFont="1" applyFill="1" applyBorder="1" applyAlignment="1">
      <alignment/>
    </xf>
    <xf numFmtId="0" fontId="54" fillId="36" borderId="30" xfId="0" applyFont="1" applyFill="1" applyBorder="1" applyAlignment="1">
      <alignment wrapText="1"/>
    </xf>
    <xf numFmtId="0" fontId="0" fillId="2" borderId="37" xfId="0" applyFill="1" applyBorder="1" applyAlignment="1">
      <alignment wrapText="1"/>
    </xf>
    <xf numFmtId="0" fontId="0" fillId="2" borderId="38" xfId="0" applyFill="1" applyBorder="1" applyAlignment="1">
      <alignment wrapText="1"/>
    </xf>
    <xf numFmtId="0" fontId="0" fillId="2" borderId="39" xfId="0" applyFill="1" applyBorder="1" applyAlignment="1">
      <alignment wrapText="1"/>
    </xf>
    <xf numFmtId="0" fontId="0" fillId="2" borderId="40" xfId="0" applyFill="1" applyBorder="1" applyAlignment="1">
      <alignment wrapText="1"/>
    </xf>
    <xf numFmtId="0" fontId="0" fillId="2" borderId="41" xfId="0" applyFill="1" applyBorder="1" applyAlignment="1">
      <alignment wrapText="1"/>
    </xf>
    <xf numFmtId="0" fontId="0" fillId="2" borderId="42" xfId="0" applyFill="1" applyBorder="1" applyAlignment="1">
      <alignment wrapText="1"/>
    </xf>
    <xf numFmtId="0" fontId="48" fillId="2" borderId="19" xfId="0" applyFont="1" applyFill="1" applyBorder="1" applyAlignment="1">
      <alignment/>
    </xf>
    <xf numFmtId="0" fontId="48" fillId="2" borderId="21" xfId="0" applyFont="1" applyFill="1" applyBorder="1" applyAlignment="1">
      <alignment/>
    </xf>
    <xf numFmtId="0" fontId="55" fillId="0" borderId="0" xfId="0" applyFont="1" applyAlignment="1">
      <alignment horizontal="center" vertical="center"/>
    </xf>
    <xf numFmtId="166" fontId="48" fillId="2" borderId="43" xfId="42" applyNumberFormat="1" applyFont="1" applyFill="1" applyBorder="1" applyAlignment="1">
      <alignment horizontal="center" vertical="center"/>
    </xf>
    <xf numFmtId="166" fontId="48" fillId="2" borderId="44" xfId="42" applyNumberFormat="1" applyFont="1" applyFill="1" applyBorder="1" applyAlignment="1">
      <alignment horizontal="center" vertical="center"/>
    </xf>
    <xf numFmtId="10" fontId="48" fillId="2" borderId="43" xfId="57" applyNumberFormat="1" applyFont="1" applyFill="1" applyBorder="1" applyAlignment="1">
      <alignment horizontal="right"/>
    </xf>
    <xf numFmtId="10" fontId="48" fillId="2" borderId="45" xfId="57" applyNumberFormat="1" applyFont="1" applyFill="1" applyBorder="1" applyAlignment="1">
      <alignment horizontal="right"/>
    </xf>
    <xf numFmtId="0" fontId="56" fillId="0" borderId="24" xfId="0" applyFont="1" applyFill="1" applyBorder="1" applyAlignment="1">
      <alignment horizontal="centerContinuous"/>
    </xf>
    <xf numFmtId="0" fontId="50" fillId="0" borderId="46" xfId="0" applyFont="1" applyFill="1" applyBorder="1" applyAlignment="1">
      <alignment horizontal="centerContinuous"/>
    </xf>
    <xf numFmtId="0" fontId="26" fillId="7" borderId="19" xfId="0" applyFont="1" applyFill="1" applyBorder="1" applyAlignment="1">
      <alignment/>
    </xf>
    <xf numFmtId="0" fontId="53" fillId="33" borderId="47" xfId="0" applyFont="1" applyFill="1" applyBorder="1" applyAlignment="1">
      <alignment horizontal="center" vertical="center" wrapText="1"/>
    </xf>
    <xf numFmtId="0" fontId="53" fillId="33" borderId="48" xfId="0" applyFont="1" applyFill="1" applyBorder="1" applyAlignment="1">
      <alignment horizontal="center" vertical="center" wrapText="1"/>
    </xf>
    <xf numFmtId="43" fontId="0" fillId="0" borderId="0" xfId="0" applyNumberFormat="1" applyFill="1" applyAlignment="1">
      <alignment/>
    </xf>
    <xf numFmtId="43" fontId="0" fillId="0" borderId="0" xfId="42" applyFont="1" applyFill="1" applyAlignment="1">
      <alignment horizontal="left"/>
    </xf>
    <xf numFmtId="0" fontId="24" fillId="37" borderId="0" xfId="0" applyFont="1" applyFill="1" applyAlignment="1">
      <alignment/>
    </xf>
    <xf numFmtId="0" fontId="0" fillId="37" borderId="19" xfId="0" applyFill="1" applyBorder="1" applyAlignment="1">
      <alignment horizontal="center"/>
    </xf>
    <xf numFmtId="0" fontId="0" fillId="0" borderId="20" xfId="0" applyFill="1" applyBorder="1" applyAlignment="1">
      <alignment/>
    </xf>
    <xf numFmtId="0" fontId="0" fillId="0" borderId="25" xfId="0" applyFill="1" applyBorder="1" applyAlignment="1">
      <alignment/>
    </xf>
    <xf numFmtId="0" fontId="0" fillId="37" borderId="21" xfId="0" applyFill="1" applyBorder="1" applyAlignment="1">
      <alignment horizontal="center"/>
    </xf>
    <xf numFmtId="0" fontId="49" fillId="37" borderId="0" xfId="0" applyFont="1" applyFill="1" applyAlignment="1">
      <alignment/>
    </xf>
    <xf numFmtId="0" fontId="32" fillId="35" borderId="25" xfId="0" applyFont="1" applyFill="1" applyBorder="1" applyAlignment="1">
      <alignment horizontal="center" wrapText="1"/>
    </xf>
    <xf numFmtId="0" fontId="32" fillId="35" borderId="49" xfId="0" applyFont="1" applyFill="1" applyBorder="1" applyAlignment="1">
      <alignment horizontal="center" wrapText="1"/>
    </xf>
    <xf numFmtId="0" fontId="53" fillId="33" borderId="50" xfId="0" applyFont="1" applyFill="1" applyBorder="1" applyAlignment="1">
      <alignment horizontal="center" vertical="center" wrapText="1"/>
    </xf>
    <xf numFmtId="0" fontId="53" fillId="33" borderId="51" xfId="0" applyFont="1" applyFill="1" applyBorder="1" applyAlignment="1">
      <alignment horizontal="center" vertical="center" wrapText="1"/>
    </xf>
    <xf numFmtId="0" fontId="37" fillId="33" borderId="0" xfId="0" applyFont="1" applyFill="1" applyAlignment="1">
      <alignment horizontal="center" wrapText="1"/>
    </xf>
    <xf numFmtId="0" fontId="37" fillId="33" borderId="0" xfId="0" applyFont="1" applyFill="1" applyAlignment="1">
      <alignment horizontal="center"/>
    </xf>
    <xf numFmtId="0" fontId="51" fillId="33" borderId="0" xfId="0" applyFont="1" applyFill="1" applyAlignment="1">
      <alignment horizontal="center" wrapText="1"/>
    </xf>
    <xf numFmtId="0" fontId="0" fillId="0" borderId="52" xfId="0" applyBorder="1" applyAlignment="1">
      <alignment wrapText="1"/>
    </xf>
    <xf numFmtId="0" fontId="0" fillId="0" borderId="53" xfId="0" applyBorder="1" applyAlignment="1">
      <alignment wrapText="1"/>
    </xf>
    <xf numFmtId="0" fontId="0" fillId="0" borderId="10" xfId="0" applyBorder="1" applyAlignment="1">
      <alignment wrapText="1"/>
    </xf>
    <xf numFmtId="0" fontId="0" fillId="0" borderId="54" xfId="0" applyBorder="1" applyAlignment="1">
      <alignment wrapText="1"/>
    </xf>
    <xf numFmtId="0" fontId="0" fillId="0" borderId="11" xfId="0" applyBorder="1" applyAlignment="1">
      <alignment wrapText="1"/>
    </xf>
    <xf numFmtId="0" fontId="51" fillId="33" borderId="26" xfId="0" applyFont="1" applyFill="1" applyBorder="1" applyAlignment="1">
      <alignment horizontal="center" wrapText="1"/>
    </xf>
    <xf numFmtId="0" fontId="52" fillId="0" borderId="18" xfId="0" applyFont="1" applyBorder="1" applyAlignment="1">
      <alignment wrapText="1"/>
    </xf>
    <xf numFmtId="0" fontId="52" fillId="0" borderId="27" xfId="0" applyFont="1" applyBorder="1" applyAlignment="1">
      <alignment wrapText="1"/>
    </xf>
    <xf numFmtId="0" fontId="53" fillId="33" borderId="48" xfId="0" applyFont="1" applyFill="1" applyBorder="1" applyAlignment="1">
      <alignment horizontal="center" vertical="center" wrapText="1"/>
    </xf>
    <xf numFmtId="0" fontId="53" fillId="33" borderId="55" xfId="0" applyFont="1" applyFill="1" applyBorder="1" applyAlignment="1">
      <alignment horizontal="center" vertical="center" wrapText="1"/>
    </xf>
    <xf numFmtId="0" fontId="53" fillId="33" borderId="50" xfId="0" applyFont="1" applyFill="1" applyBorder="1" applyAlignment="1">
      <alignment horizontal="center" vertical="center" wrapText="1"/>
    </xf>
    <xf numFmtId="0" fontId="53" fillId="33" borderId="51" xfId="0" applyFont="1" applyFill="1" applyBorder="1" applyAlignment="1">
      <alignment horizontal="center" vertical="center" wrapText="1"/>
    </xf>
    <xf numFmtId="0" fontId="57" fillId="2" borderId="25" xfId="0" applyFont="1" applyFill="1" applyBorder="1" applyAlignment="1">
      <alignment horizontal="right" wrapText="1"/>
    </xf>
    <xf numFmtId="0" fontId="55" fillId="0" borderId="17" xfId="0" applyFont="1" applyBorder="1" applyAlignment="1">
      <alignment wrapText="1"/>
    </xf>
    <xf numFmtId="0" fontId="37" fillId="33" borderId="20" xfId="0" applyFont="1" applyFill="1" applyBorder="1" applyAlignment="1">
      <alignment horizontal="center" wrapText="1"/>
    </xf>
    <xf numFmtId="0" fontId="0" fillId="0" borderId="0" xfId="0" applyBorder="1" applyAlignment="1">
      <alignment wrapText="1"/>
    </xf>
    <xf numFmtId="0" fontId="0" fillId="0" borderId="19" xfId="0" applyBorder="1" applyAlignment="1">
      <alignment wrapText="1"/>
    </xf>
    <xf numFmtId="0" fontId="55" fillId="8" borderId="20" xfId="0" applyFont="1" applyFill="1" applyBorder="1" applyAlignment="1">
      <alignment wrapText="1"/>
    </xf>
    <xf numFmtId="0" fontId="55" fillId="8" borderId="0" xfId="0" applyFont="1" applyFill="1" applyBorder="1" applyAlignment="1">
      <alignment wrapText="1"/>
    </xf>
    <xf numFmtId="0" fontId="55" fillId="0" borderId="20" xfId="0" applyFont="1" applyBorder="1" applyAlignment="1">
      <alignment vertical="center" wrapText="1"/>
    </xf>
    <xf numFmtId="0" fontId="55" fillId="0" borderId="0" xfId="0" applyFont="1" applyBorder="1" applyAlignment="1">
      <alignment vertical="center" wrapText="1"/>
    </xf>
    <xf numFmtId="0" fontId="55" fillId="0" borderId="19" xfId="0" applyFont="1" applyBorder="1" applyAlignment="1">
      <alignment vertical="center" wrapText="1"/>
    </xf>
    <xf numFmtId="0" fontId="53" fillId="33" borderId="56" xfId="0" applyFont="1" applyFill="1" applyBorder="1" applyAlignment="1">
      <alignment horizontal="center" wrapText="1"/>
    </xf>
    <xf numFmtId="0" fontId="55" fillId="0" borderId="35" xfId="0" applyFont="1" applyBorder="1" applyAlignment="1">
      <alignment wrapText="1"/>
    </xf>
    <xf numFmtId="0" fontId="55" fillId="0" borderId="57" xfId="0" applyFont="1" applyBorder="1" applyAlignment="1">
      <alignment wrapText="1"/>
    </xf>
    <xf numFmtId="0" fontId="57" fillId="2" borderId="20" xfId="0" applyFont="1" applyFill="1" applyBorder="1" applyAlignment="1">
      <alignment wrapText="1"/>
    </xf>
    <xf numFmtId="0" fontId="55" fillId="0" borderId="0" xfId="0" applyFont="1" applyBorder="1" applyAlignment="1">
      <alignment wrapText="1"/>
    </xf>
    <xf numFmtId="0" fontId="57" fillId="2" borderId="20" xfId="0" applyFont="1" applyFill="1" applyBorder="1" applyAlignment="1">
      <alignment horizontal="right" wrapText="1"/>
    </xf>
    <xf numFmtId="0" fontId="51" fillId="33" borderId="27" xfId="0" applyFont="1" applyFill="1" applyBorder="1" applyAlignment="1">
      <alignment horizontal="center" wrapText="1"/>
    </xf>
    <xf numFmtId="0" fontId="53" fillId="33" borderId="25" xfId="0" applyFont="1" applyFill="1" applyBorder="1" applyAlignment="1">
      <alignment horizontal="center" wrapText="1"/>
    </xf>
    <xf numFmtId="0" fontId="53" fillId="33" borderId="21" xfId="0" applyFont="1" applyFill="1" applyBorder="1" applyAlignment="1">
      <alignment horizontal="center" wrapText="1"/>
    </xf>
    <xf numFmtId="0" fontId="55" fillId="0" borderId="20" xfId="0" applyFont="1" applyBorder="1" applyAlignment="1">
      <alignment vertical="center" wrapText="1"/>
    </xf>
    <xf numFmtId="0" fontId="55" fillId="0" borderId="19" xfId="0" applyFont="1" applyBorder="1" applyAlignment="1">
      <alignment vertical="center" wrapText="1"/>
    </xf>
    <xf numFmtId="0" fontId="53" fillId="33" borderId="32" xfId="0" applyFont="1" applyFill="1" applyBorder="1" applyAlignment="1">
      <alignment horizontal="center" wrapText="1"/>
    </xf>
    <xf numFmtId="0" fontId="53" fillId="33" borderId="34" xfId="0" applyFont="1" applyFill="1" applyBorder="1" applyAlignment="1">
      <alignment horizontal="center"/>
    </xf>
    <xf numFmtId="0" fontId="53" fillId="38" borderId="24" xfId="0" applyFont="1" applyFill="1" applyBorder="1" applyAlignment="1">
      <alignment horizontal="center" wrapText="1"/>
    </xf>
    <xf numFmtId="0" fontId="53" fillId="38" borderId="58" xfId="0" applyFont="1" applyFill="1" applyBorder="1" applyAlignment="1">
      <alignment horizontal="center" wrapText="1"/>
    </xf>
    <xf numFmtId="0" fontId="53" fillId="38" borderId="56" xfId="0" applyFont="1" applyFill="1" applyBorder="1" applyAlignment="1">
      <alignment horizontal="center" wrapText="1"/>
    </xf>
    <xf numFmtId="0" fontId="53" fillId="38" borderId="57" xfId="0" applyFont="1" applyFill="1" applyBorder="1" applyAlignment="1">
      <alignment horizontal="center" wrapText="1"/>
    </xf>
    <xf numFmtId="0" fontId="51" fillId="33" borderId="32" xfId="0" applyFont="1" applyFill="1" applyBorder="1" applyAlignment="1">
      <alignment horizontal="center"/>
    </xf>
    <xf numFmtId="0" fontId="51" fillId="33" borderId="33" xfId="0" applyFont="1" applyFill="1" applyBorder="1" applyAlignment="1">
      <alignment horizontal="center"/>
    </xf>
    <xf numFmtId="0" fontId="51" fillId="33" borderId="34" xfId="0" applyFont="1" applyFill="1" applyBorder="1" applyAlignment="1">
      <alignment horizontal="center"/>
    </xf>
    <xf numFmtId="0" fontId="0" fillId="0" borderId="20"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53" fillId="33" borderId="25" xfId="0" applyFont="1" applyFill="1" applyBorder="1" applyAlignment="1">
      <alignment horizontal="center"/>
    </xf>
    <xf numFmtId="0" fontId="53" fillId="33" borderId="17" xfId="0" applyFont="1" applyFill="1" applyBorder="1" applyAlignment="1">
      <alignment horizontal="center"/>
    </xf>
    <xf numFmtId="0" fontId="53" fillId="33" borderId="21" xfId="0" applyFont="1" applyFill="1" applyBorder="1" applyAlignment="1">
      <alignment horizontal="center"/>
    </xf>
    <xf numFmtId="0" fontId="53" fillId="33" borderId="50" xfId="0" applyFont="1" applyFill="1" applyBorder="1" applyAlignment="1">
      <alignment wrapText="1"/>
    </xf>
    <xf numFmtId="0" fontId="53" fillId="33" borderId="59" xfId="0" applyFont="1" applyFill="1" applyBorder="1" applyAlignment="1">
      <alignment wrapText="1"/>
    </xf>
    <xf numFmtId="0" fontId="53" fillId="33" borderId="51" xfId="0" applyFont="1" applyFill="1" applyBorder="1" applyAlignment="1">
      <alignment wrapText="1"/>
    </xf>
    <xf numFmtId="0" fontId="51" fillId="33" borderId="30" xfId="0" applyFont="1" applyFill="1" applyBorder="1" applyAlignment="1">
      <alignment horizontal="center" wrapText="1"/>
    </xf>
    <xf numFmtId="0" fontId="51" fillId="33" borderId="35" xfId="0" applyFont="1" applyFill="1" applyBorder="1" applyAlignment="1">
      <alignment horizontal="center" wrapText="1"/>
    </xf>
    <xf numFmtId="0" fontId="51" fillId="33" borderId="57" xfId="0" applyFont="1" applyFill="1" applyBorder="1" applyAlignment="1">
      <alignment horizontal="center" wrapText="1"/>
    </xf>
    <xf numFmtId="0" fontId="53" fillId="33" borderId="60" xfId="0" applyFont="1" applyFill="1" applyBorder="1" applyAlignment="1">
      <alignment horizontal="center" wrapText="1"/>
    </xf>
    <xf numFmtId="0" fontId="53" fillId="33" borderId="61" xfId="0" applyFont="1" applyFill="1" applyBorder="1" applyAlignment="1">
      <alignment horizontal="center" wrapText="1"/>
    </xf>
    <xf numFmtId="0" fontId="53" fillId="33" borderId="62" xfId="0" applyFont="1" applyFill="1" applyBorder="1" applyAlignment="1">
      <alignment horizontal="center" wrapText="1"/>
    </xf>
    <xf numFmtId="0" fontId="55" fillId="8" borderId="20" xfId="0" applyFont="1" applyFill="1" applyBorder="1" applyAlignment="1">
      <alignment vertical="center" wrapText="1"/>
    </xf>
    <xf numFmtId="0" fontId="55" fillId="8" borderId="0" xfId="0" applyFont="1" applyFill="1" applyBorder="1" applyAlignment="1">
      <alignment vertical="center" wrapText="1"/>
    </xf>
    <xf numFmtId="0" fontId="55" fillId="8" borderId="0" xfId="0" applyFont="1" applyFill="1" applyBorder="1" applyAlignment="1">
      <alignment vertical="center"/>
    </xf>
    <xf numFmtId="0" fontId="55" fillId="0" borderId="50" xfId="0" applyFont="1" applyBorder="1" applyAlignment="1">
      <alignment vertical="center" wrapText="1"/>
    </xf>
    <xf numFmtId="0" fontId="55" fillId="0" borderId="59" xfId="0" applyFont="1" applyBorder="1" applyAlignment="1">
      <alignment vertical="center" wrapText="1"/>
    </xf>
    <xf numFmtId="0" fontId="55" fillId="0" borderId="51" xfId="0" applyFont="1" applyBorder="1" applyAlignment="1">
      <alignment vertical="center" wrapText="1"/>
    </xf>
    <xf numFmtId="0" fontId="58" fillId="7" borderId="20" xfId="0" applyFont="1" applyFill="1" applyBorder="1" applyAlignment="1">
      <alignment horizontal="center" vertical="center"/>
    </xf>
    <xf numFmtId="0" fontId="48" fillId="7" borderId="0" xfId="0" applyFont="1" applyFill="1" applyBorder="1" applyAlignment="1">
      <alignment horizontal="center" vertical="center"/>
    </xf>
    <xf numFmtId="0" fontId="48" fillId="7" borderId="19" xfId="0" applyFont="1" applyFill="1" applyBorder="1" applyAlignment="1">
      <alignment horizontal="center" vertical="center"/>
    </xf>
    <xf numFmtId="0" fontId="48" fillId="7" borderId="25" xfId="0" applyFont="1" applyFill="1" applyBorder="1" applyAlignment="1">
      <alignment horizontal="center" vertical="center"/>
    </xf>
    <xf numFmtId="0" fontId="48" fillId="7" borderId="17" xfId="0" applyFont="1" applyFill="1" applyBorder="1" applyAlignment="1">
      <alignment horizontal="center" vertical="center"/>
    </xf>
    <xf numFmtId="0" fontId="48" fillId="7" borderId="21" xfId="0" applyFont="1" applyFill="1" applyBorder="1" applyAlignment="1">
      <alignment horizontal="center" vertical="center"/>
    </xf>
    <xf numFmtId="0" fontId="55" fillId="0" borderId="0" xfId="0" applyFont="1" applyBorder="1" applyAlignment="1">
      <alignment vertical="center" wrapText="1"/>
    </xf>
    <xf numFmtId="0" fontId="55" fillId="8" borderId="25" xfId="0" applyFont="1" applyFill="1" applyBorder="1" applyAlignment="1">
      <alignment vertical="center" wrapText="1"/>
    </xf>
    <xf numFmtId="0" fontId="55" fillId="0" borderId="17" xfId="0" applyFont="1" applyBorder="1" applyAlignment="1">
      <alignment vertical="center" wrapText="1"/>
    </xf>
    <xf numFmtId="0" fontId="37" fillId="33" borderId="50" xfId="0" applyFont="1" applyFill="1" applyBorder="1" applyAlignment="1">
      <alignment wrapText="1"/>
    </xf>
    <xf numFmtId="0" fontId="37" fillId="33" borderId="59" xfId="0" applyFont="1" applyFill="1" applyBorder="1" applyAlignment="1">
      <alignment wrapText="1"/>
    </xf>
    <xf numFmtId="0" fontId="37" fillId="33" borderId="59" xfId="0" applyFont="1" applyFill="1" applyBorder="1" applyAlignment="1">
      <alignment/>
    </xf>
    <xf numFmtId="0" fontId="37" fillId="33" borderId="5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5075"/>
          <c:w val="0.7915"/>
          <c:h val="0.96575"/>
        </c:manualLayout>
      </c:layout>
      <c:scatterChart>
        <c:scatterStyle val="smoothMarker"/>
        <c:varyColors val="0"/>
        <c:ser>
          <c:idx val="0"/>
          <c:order val="0"/>
          <c:tx>
            <c:v>Distribution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SmallSamples!$H$16:$H$99</c:f>
              <c:numCache/>
            </c:numRef>
          </c:xVal>
          <c:yVal>
            <c:numRef>
              <c:f>SmallSamples!$G$16:$G$99</c:f>
              <c:numCache/>
            </c:numRef>
          </c:yVal>
          <c:smooth val="1"/>
        </c:ser>
        <c:ser>
          <c:idx val="1"/>
          <c:order val="1"/>
          <c:tx>
            <c:v>Sample Value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993366"/>
                </a:solidFill>
              </a:ln>
            </c:spPr>
          </c:marker>
          <c:xVal>
            <c:numRef>
              <c:f>SmallSamples!$B$16:$B$115</c:f>
              <c:numCache/>
            </c:numRef>
          </c:xVal>
          <c:yVal>
            <c:numRef>
              <c:f>SmallSamples!$AF$16:$AF$115</c:f>
              <c:numCache/>
            </c:numRef>
          </c:yVal>
          <c:smooth val="1"/>
        </c:ser>
        <c:ser>
          <c:idx val="2"/>
          <c:order val="2"/>
          <c:tx>
            <c:v>Lower Bound</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SmallSamples!$I$15:$I$16</c:f>
              <c:numCache/>
            </c:numRef>
          </c:xVal>
          <c:yVal>
            <c:numRef>
              <c:f>SmallSamples!$J$15:$J$16</c:f>
              <c:numCache/>
            </c:numRef>
          </c:yVal>
          <c:smooth val="1"/>
        </c:ser>
        <c:ser>
          <c:idx val="3"/>
          <c:order val="3"/>
          <c:tx>
            <c:v>Upper Bound</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SmallSamples!$I$17:$I$18</c:f>
              <c:numCache/>
            </c:numRef>
          </c:xVal>
          <c:yVal>
            <c:numRef>
              <c:f>SmallSamples!$J$17:$J$18</c:f>
              <c:numCache/>
            </c:numRef>
          </c:yVal>
          <c:smooth val="1"/>
        </c:ser>
        <c:axId val="35779461"/>
        <c:axId val="53579694"/>
      </c:scatterChart>
      <c:valAx>
        <c:axId val="35779461"/>
        <c:scaling>
          <c:orientation val="minMax"/>
          <c:max val="20"/>
        </c:scaling>
        <c:axPos val="b"/>
        <c:delete val="0"/>
        <c:numFmt formatCode="General" sourceLinked="1"/>
        <c:majorTickMark val="none"/>
        <c:minorTickMark val="none"/>
        <c:tickLblPos val="nextTo"/>
        <c:spPr>
          <a:ln w="3175">
            <a:solidFill>
              <a:srgbClr val="808080"/>
            </a:solidFill>
          </a:ln>
        </c:spPr>
        <c:crossAx val="53579694"/>
        <c:crosses val="autoZero"/>
        <c:crossBetween val="midCat"/>
        <c:dispUnits/>
      </c:valAx>
      <c:valAx>
        <c:axId val="53579694"/>
        <c:scaling>
          <c:orientation val="minMax"/>
        </c:scaling>
        <c:axPos val="l"/>
        <c:delete val="1"/>
        <c:majorTickMark val="out"/>
        <c:minorTickMark val="none"/>
        <c:tickLblPos val="nextTo"/>
        <c:crossAx val="35779461"/>
        <c:crosses val="autoZero"/>
        <c:crossBetween val="midCat"/>
        <c:dispUnits/>
      </c:valAx>
      <c:spPr>
        <a:noFill/>
        <a:ln>
          <a:noFill/>
        </a:ln>
      </c:spPr>
    </c:plotArea>
    <c:legend>
      <c:legendPos val="r"/>
      <c:layout>
        <c:manualLayout>
          <c:xMode val="edge"/>
          <c:yMode val="edge"/>
          <c:x val="0.0145"/>
          <c:y val="0.02825"/>
          <c:w val="0.9327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25"/>
          <c:y val="-0.00325"/>
          <c:w val="0.83875"/>
          <c:h val="0.90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0"/>
          </c:trendline>
          <c:xVal>
            <c:numLit>
              <c:ptCount val="28"/>
              <c:pt idx="0">
                <c:v>2.47999072545598</c:v>
              </c:pt>
              <c:pt idx="1">
                <c:v>0.7</c:v>
              </c:pt>
              <c:pt idx="2">
                <c:v>1.2</c:v>
              </c:pt>
              <c:pt idx="3">
                <c:v>0.5</c:v>
              </c:pt>
              <c:pt idx="4">
                <c:v>3.24093076471154</c:v>
              </c:pt>
              <c:pt idx="5">
                <c:v>2</c:v>
              </c:pt>
              <c:pt idx="6">
                <c:v>3.66508857624279</c:v>
              </c:pt>
              <c:pt idx="7">
                <c:v>0.5</c:v>
              </c:pt>
              <c:pt idx="8">
                <c:v>4.05864340309688</c:v>
              </c:pt>
              <c:pt idx="9">
                <c:v>2.5</c:v>
              </c:pt>
              <c:pt idx="10">
                <c:v>4.35525605696182</c:v>
              </c:pt>
              <c:pt idx="11">
                <c:v>4.90154793187715</c:v>
              </c:pt>
              <c:pt idx="12">
                <c:v>3</c:v>
              </c:pt>
              <c:pt idx="13">
                <c:v>5.13472943902325</c:v>
              </c:pt>
              <c:pt idx="14">
                <c:v>5.18237832479093</c:v>
              </c:pt>
              <c:pt idx="15">
                <c:v>5.57820745362424</c:v>
              </c:pt>
              <c:pt idx="16">
                <c:v>5.60080412658006</c:v>
              </c:pt>
              <c:pt idx="17">
                <c:v>5.91481557190131</c:v>
              </c:pt>
              <c:pt idx="18">
                <c:v>6.08053100610627</c:v>
              </c:pt>
              <c:pt idx="19">
                <c:v>6.18406676541177</c:v>
              </c:pt>
              <c:pt idx="20">
                <c:v>8</c:v>
              </c:pt>
              <c:pt idx="21">
                <c:v>6.38387683513835</c:v>
              </c:pt>
              <c:pt idx="22">
                <c:v>6.57726880660455</c:v>
              </c:pt>
              <c:pt idx="23">
                <c:v>6.64927705074148</c:v>
              </c:pt>
              <c:pt idx="24">
                <c:v>6.66109499544656</c:v>
              </c:pt>
              <c:pt idx="25">
                <c:v>7.05213524783588</c:v>
              </c:pt>
              <c:pt idx="26">
                <c:v>8.75328884931021</c:v>
              </c:pt>
              <c:pt idx="27">
                <c:v>9.13749777324639</c:v>
              </c:pt>
            </c:numLit>
          </c:xVal>
          <c:yVal>
            <c:numLit>
              <c:ptCount val="28"/>
              <c:pt idx="0">
                <c:v>0.3</c:v>
              </c:pt>
              <c:pt idx="1">
                <c:v>1.29</c:v>
              </c:pt>
              <c:pt idx="2">
                <c:v>0.99</c:v>
              </c:pt>
              <c:pt idx="3">
                <c:v>0.9</c:v>
              </c:pt>
              <c:pt idx="4">
                <c:v>1.56785993336591</c:v>
              </c:pt>
              <c:pt idx="5">
                <c:v>1.31931287621311</c:v>
              </c:pt>
              <c:pt idx="6">
                <c:v>1.85407659342529</c:v>
              </c:pt>
              <c:pt idx="7">
                <c:v>0.3</c:v>
              </c:pt>
              <c:pt idx="8">
                <c:v>2.20465272831417</c:v>
              </c:pt>
              <c:pt idx="9">
                <c:v>2.12297201701007</c:v>
              </c:pt>
              <c:pt idx="10">
                <c:v>1.2</c:v>
              </c:pt>
              <c:pt idx="11">
                <c:v>2.1422481160552</c:v>
              </c:pt>
              <c:pt idx="12">
                <c:v>2.52</c:v>
              </c:pt>
              <c:pt idx="13">
                <c:v>1.84034526766332</c:v>
              </c:pt>
              <c:pt idx="14">
                <c:v>2.34080195773361</c:v>
              </c:pt>
              <c:pt idx="15">
                <c:v>2.54026551842396</c:v>
              </c:pt>
              <c:pt idx="16">
                <c:v>2.38257369381185</c:v>
              </c:pt>
              <c:pt idx="17">
                <c:v>1.91217349168568</c:v>
              </c:pt>
              <c:pt idx="18">
                <c:v>1.54969540718699</c:v>
              </c:pt>
              <c:pt idx="19">
                <c:v>2.60978784882738</c:v>
              </c:pt>
              <c:pt idx="20">
                <c:v>2.1</c:v>
              </c:pt>
              <c:pt idx="21">
                <c:v>2.45383337645625</c:v>
              </c:pt>
              <c:pt idx="22">
                <c:v>3.3</c:v>
              </c:pt>
              <c:pt idx="23">
                <c:v>1.32</c:v>
              </c:pt>
              <c:pt idx="24">
                <c:v>1.8</c:v>
              </c:pt>
              <c:pt idx="25">
                <c:v>2.4</c:v>
              </c:pt>
              <c:pt idx="26">
                <c:v>3.04267587641007</c:v>
              </c:pt>
              <c:pt idx="27">
                <c:v>2.7</c:v>
              </c:pt>
            </c:numLit>
          </c:yVal>
          <c:smooth val="0"/>
        </c:ser>
        <c:axId val="12455199"/>
        <c:axId val="44987928"/>
      </c:scatterChart>
      <c:valAx>
        <c:axId val="12455199"/>
        <c:scaling>
          <c:orientation val="minMax"/>
        </c:scaling>
        <c:axPos val="b"/>
        <c:title>
          <c:tx>
            <c:rich>
              <a:bodyPr vert="horz" rot="0" anchor="ctr"/>
              <a:lstStyle/>
              <a:p>
                <a:pPr algn="ctr">
                  <a:defRPr/>
                </a:pPr>
                <a:r>
                  <a:rPr lang="en-US" cap="none" sz="1100" b="1" i="0" u="none" baseline="0">
                    <a:solidFill>
                      <a:srgbClr val="000000"/>
                    </a:solidFill>
                    <a:latin typeface="Calibri"/>
                    <a:ea typeface="Calibri"/>
                    <a:cs typeface="Calibri"/>
                  </a:rPr>
                  <a:t>Duration of Promotion Period (Weeks)</a:t>
                </a:r>
              </a:p>
            </c:rich>
          </c:tx>
          <c:layout>
            <c:manualLayout>
              <c:xMode val="factor"/>
              <c:yMode val="factor"/>
              <c:x val="-0.01225"/>
              <c:y val="-0.013"/>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4987928"/>
        <c:crosses val="autoZero"/>
        <c:crossBetween val="midCat"/>
        <c:dispUnits/>
      </c:valAx>
      <c:valAx>
        <c:axId val="44987928"/>
        <c:scaling>
          <c:orientation val="minMax"/>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Ratings Points for the Program</a:t>
                </a:r>
              </a:p>
            </c:rich>
          </c:tx>
          <c:layout>
            <c:manualLayout>
              <c:xMode val="factor"/>
              <c:yMode val="factor"/>
              <c:x val="-0.0052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245519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209550</xdr:rowOff>
    </xdr:from>
    <xdr:to>
      <xdr:col>11</xdr:col>
      <xdr:colOff>200025</xdr:colOff>
      <xdr:row>5</xdr:row>
      <xdr:rowOff>123825</xdr:rowOff>
    </xdr:to>
    <xdr:graphicFrame>
      <xdr:nvGraphicFramePr>
        <xdr:cNvPr id="1" name="Chart 2"/>
        <xdr:cNvGraphicFramePr/>
      </xdr:nvGraphicFramePr>
      <xdr:xfrm>
        <a:off x="5895975" y="209550"/>
        <a:ext cx="6210300" cy="2333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209550</xdr:rowOff>
    </xdr:from>
    <xdr:to>
      <xdr:col>13</xdr:col>
      <xdr:colOff>171450</xdr:colOff>
      <xdr:row>11</xdr:row>
      <xdr:rowOff>9525</xdr:rowOff>
    </xdr:to>
    <xdr:graphicFrame>
      <xdr:nvGraphicFramePr>
        <xdr:cNvPr id="1" name="Chart 2"/>
        <xdr:cNvGraphicFramePr/>
      </xdr:nvGraphicFramePr>
      <xdr:xfrm>
        <a:off x="6057900" y="895350"/>
        <a:ext cx="5038725" cy="3800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0"/>
  <sheetViews>
    <sheetView workbookViewId="0" topLeftCell="A1">
      <selection activeCell="D1" sqref="D1"/>
    </sheetView>
  </sheetViews>
  <sheetFormatPr defaultColWidth="8.8515625" defaultRowHeight="15"/>
  <cols>
    <col min="1" max="1" width="48.28125" style="0" customWidth="1"/>
    <col min="2" max="2" width="20.421875" style="0" customWidth="1"/>
    <col min="3" max="3" width="20.28125" style="0" customWidth="1"/>
  </cols>
  <sheetData>
    <row r="1" spans="1:2" ht="34.5" customHeight="1">
      <c r="A1" s="127" t="s">
        <v>11</v>
      </c>
      <c r="B1" s="127"/>
    </row>
    <row r="2" spans="1:2" ht="19.5" customHeight="1" thickBot="1">
      <c r="A2" s="127" t="s">
        <v>38</v>
      </c>
      <c r="B2" s="127"/>
    </row>
    <row r="3" spans="1:2" ht="143.25" customHeight="1" thickBot="1" thickTop="1">
      <c r="A3" s="128" t="s">
        <v>39</v>
      </c>
      <c r="B3" s="129"/>
    </row>
    <row r="4" spans="1:2" ht="31.5" customHeight="1" thickTop="1">
      <c r="A4" s="3" t="s">
        <v>0</v>
      </c>
      <c r="B4" s="4" t="s">
        <v>2</v>
      </c>
    </row>
    <row r="5" spans="1:2" ht="13.5">
      <c r="A5" s="5">
        <v>1.4</v>
      </c>
      <c r="B5" s="6">
        <f>(A5-B$12)^2</f>
        <v>0</v>
      </c>
    </row>
    <row r="6" spans="1:2" ht="13.5">
      <c r="A6" s="5">
        <v>1.4</v>
      </c>
      <c r="B6" s="6">
        <f>(A6-B$12)^2</f>
        <v>0</v>
      </c>
    </row>
    <row r="7" spans="1:2" ht="13.5">
      <c r="A7" s="5">
        <v>1.5</v>
      </c>
      <c r="B7" s="6">
        <f>(A7-B$12)^2</f>
        <v>0.010000000000000018</v>
      </c>
    </row>
    <row r="8" spans="1:2" ht="13.5">
      <c r="A8" s="5">
        <v>1.6</v>
      </c>
      <c r="B8" s="6">
        <f>(A8-B$12)^2</f>
        <v>0.04000000000000007</v>
      </c>
    </row>
    <row r="9" spans="1:2" ht="15" thickBot="1">
      <c r="A9" s="7">
        <v>1.1</v>
      </c>
      <c r="B9" s="8">
        <f>(A9-B$12)^2</f>
        <v>0.0899999999999999</v>
      </c>
    </row>
    <row r="10" ht="15" thickTop="1"/>
    <row r="11" spans="1:2" ht="13.5">
      <c r="A11" s="125" t="s">
        <v>10</v>
      </c>
      <c r="B11" s="126"/>
    </row>
    <row r="12" spans="1:2" ht="13.5">
      <c r="A12" s="1" t="s">
        <v>1</v>
      </c>
      <c r="B12">
        <f>AVERAGE(A5:A9)</f>
        <v>1.4</v>
      </c>
    </row>
    <row r="13" spans="1:2" ht="13.5">
      <c r="A13" s="1" t="s">
        <v>4</v>
      </c>
      <c r="B13">
        <f>SUM(B5:B9)/(COUNT(B5:B9)-1)</f>
        <v>0.034999999999999996</v>
      </c>
    </row>
    <row r="14" spans="1:2" ht="29.25" customHeight="1">
      <c r="A14" s="1" t="s">
        <v>12</v>
      </c>
      <c r="B14">
        <f>VAR(A5:A9)</f>
        <v>0.03500000000000014</v>
      </c>
    </row>
    <row r="15" spans="1:2" ht="13.5">
      <c r="A15" s="1" t="s">
        <v>5</v>
      </c>
      <c r="B15">
        <f>SQRT(B14/COUNT(A5:A9))</f>
        <v>0.08366600265340772</v>
      </c>
    </row>
    <row r="16" spans="1:2" ht="27.75">
      <c r="A16" s="1" t="s">
        <v>13</v>
      </c>
      <c r="B16">
        <f>TINV(0.1,COUNT(A5:A9)-1)</f>
        <v>2.13184678632665</v>
      </c>
    </row>
    <row r="17" spans="1:2" ht="13.5">
      <c r="A17" s="1" t="s">
        <v>6</v>
      </c>
      <c r="B17">
        <f>B16*B15</f>
        <v>0.1783630988814642</v>
      </c>
    </row>
    <row r="18" spans="1:2" ht="13.5">
      <c r="A18" s="9" t="s">
        <v>7</v>
      </c>
      <c r="B18" s="10"/>
    </row>
    <row r="19" spans="1:2" ht="13.5">
      <c r="A19" s="11" t="s">
        <v>8</v>
      </c>
      <c r="B19" s="10">
        <f>B12+B17</f>
        <v>1.578363098881464</v>
      </c>
    </row>
    <row r="20" spans="1:2" ht="13.5">
      <c r="A20" s="11" t="s">
        <v>9</v>
      </c>
      <c r="B20" s="10">
        <f>B12-B17</f>
        <v>1.2216369011185357</v>
      </c>
    </row>
  </sheetData>
  <sheetProtection/>
  <mergeCells count="4">
    <mergeCell ref="A11:B11"/>
    <mergeCell ref="A1:B1"/>
    <mergeCell ref="A2:B2"/>
    <mergeCell ref="A3:B3"/>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E3" sqref="E3"/>
    </sheetView>
  </sheetViews>
  <sheetFormatPr defaultColWidth="8.8515625" defaultRowHeight="15"/>
  <cols>
    <col min="1" max="3" width="18.7109375" style="0" customWidth="1"/>
  </cols>
  <sheetData>
    <row r="1" spans="1:3" ht="13.5">
      <c r="A1" s="126" t="s">
        <v>28</v>
      </c>
      <c r="B1" s="126"/>
      <c r="C1" s="126"/>
    </row>
    <row r="2" spans="1:3" ht="15" thickBot="1">
      <c r="A2" s="12"/>
      <c r="B2" s="12" t="s">
        <v>29</v>
      </c>
      <c r="C2" s="12"/>
    </row>
    <row r="3" spans="1:3" ht="130.5" customHeight="1" thickTop="1">
      <c r="A3" s="130" t="s">
        <v>30</v>
      </c>
      <c r="B3" s="131"/>
      <c r="C3" s="132"/>
    </row>
    <row r="4" spans="1:3" ht="13.5">
      <c r="A4" s="13" t="s">
        <v>14</v>
      </c>
      <c r="B4" s="14" t="s">
        <v>15</v>
      </c>
      <c r="C4" s="15" t="s">
        <v>16</v>
      </c>
    </row>
    <row r="5" spans="1:3" ht="13.5">
      <c r="A5" s="13">
        <v>5</v>
      </c>
      <c r="B5" s="16" t="s">
        <v>17</v>
      </c>
      <c r="C5" s="17">
        <f>1-2*0.5^A5</f>
        <v>0.9375</v>
      </c>
    </row>
    <row r="6" spans="1:3" ht="13.5">
      <c r="A6" s="13">
        <v>8</v>
      </c>
      <c r="B6" s="16" t="s">
        <v>18</v>
      </c>
      <c r="C6" s="17">
        <v>0.9296875</v>
      </c>
    </row>
    <row r="7" spans="1:3" ht="13.5">
      <c r="A7" s="13">
        <v>11</v>
      </c>
      <c r="B7" s="16" t="s">
        <v>19</v>
      </c>
      <c r="C7" s="17">
        <v>0.935</v>
      </c>
    </row>
    <row r="8" spans="1:3" ht="13.5">
      <c r="A8" s="13">
        <v>13</v>
      </c>
      <c r="B8" s="16" t="s">
        <v>20</v>
      </c>
      <c r="C8" s="17">
        <v>0.908</v>
      </c>
    </row>
    <row r="9" spans="1:3" ht="13.5">
      <c r="A9" s="13">
        <v>16</v>
      </c>
      <c r="B9" s="16" t="s">
        <v>21</v>
      </c>
      <c r="C9" s="17">
        <v>0.923</v>
      </c>
    </row>
    <row r="10" spans="1:3" ht="13.5">
      <c r="A10" s="13">
        <v>18</v>
      </c>
      <c r="B10" s="16" t="s">
        <v>22</v>
      </c>
      <c r="C10" s="17">
        <v>0.904</v>
      </c>
    </row>
    <row r="11" spans="1:3" ht="13.5">
      <c r="A11" s="13">
        <v>21</v>
      </c>
      <c r="B11" s="16" t="s">
        <v>23</v>
      </c>
      <c r="C11" s="17">
        <v>0.922</v>
      </c>
    </row>
    <row r="12" spans="1:3" ht="13.5">
      <c r="A12" s="13">
        <v>23</v>
      </c>
      <c r="B12" s="16" t="s">
        <v>24</v>
      </c>
      <c r="C12" s="17">
        <v>0.907</v>
      </c>
    </row>
    <row r="13" spans="1:3" ht="13.5">
      <c r="A13" s="13">
        <v>26</v>
      </c>
      <c r="B13" s="16" t="s">
        <v>25</v>
      </c>
      <c r="C13" s="17">
        <v>0.924</v>
      </c>
    </row>
    <row r="14" spans="1:3" ht="13.5">
      <c r="A14" s="13">
        <v>28</v>
      </c>
      <c r="B14" s="16" t="s">
        <v>26</v>
      </c>
      <c r="C14" s="17">
        <v>0.913</v>
      </c>
    </row>
    <row r="15" spans="1:3" ht="15" thickBot="1">
      <c r="A15" s="18">
        <v>30</v>
      </c>
      <c r="B15" s="19" t="s">
        <v>27</v>
      </c>
      <c r="C15" s="20">
        <v>0.901</v>
      </c>
    </row>
    <row r="16" ht="15" thickTop="1"/>
  </sheetData>
  <sheetProtection/>
  <mergeCells count="2">
    <mergeCell ref="A1:C1"/>
    <mergeCell ref="A3:C3"/>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tabColor theme="1"/>
  </sheetPr>
  <dimension ref="A1:AF117"/>
  <sheetViews>
    <sheetView workbookViewId="0" topLeftCell="A1">
      <selection activeCell="C15" sqref="C15"/>
    </sheetView>
  </sheetViews>
  <sheetFormatPr defaultColWidth="8.8515625" defaultRowHeight="15"/>
  <cols>
    <col min="1" max="1" width="16.421875" style="0" customWidth="1"/>
    <col min="2" max="2" width="46.28125" style="0" customWidth="1"/>
    <col min="3" max="3" width="22.421875" style="0" customWidth="1"/>
    <col min="4" max="4" width="8.8515625" style="0" customWidth="1"/>
    <col min="5" max="5" width="14.00390625" style="0" customWidth="1"/>
    <col min="6" max="6" width="12.00390625" style="0" bestFit="1" customWidth="1"/>
    <col min="7" max="7" width="12.7109375" style="37" customWidth="1"/>
    <col min="8" max="8" width="9.140625" style="37" customWidth="1"/>
    <col min="9" max="9" width="13.00390625" style="37" customWidth="1"/>
    <col min="10" max="10" width="11.7109375" style="37" customWidth="1"/>
    <col min="11" max="12" width="12.00390625" style="37" bestFit="1" customWidth="1"/>
    <col min="13" max="14" width="9.140625" style="37" customWidth="1"/>
    <col min="15" max="25" width="9.140625" style="36" customWidth="1"/>
  </cols>
  <sheetData>
    <row r="1" spans="1:3" ht="22.5" customHeight="1">
      <c r="A1" s="133" t="s">
        <v>107</v>
      </c>
      <c r="B1" s="134"/>
      <c r="C1" s="135"/>
    </row>
    <row r="2" spans="1:3" ht="22.5" customHeight="1">
      <c r="A2" s="150" t="s">
        <v>112</v>
      </c>
      <c r="B2" s="151"/>
      <c r="C2" s="152"/>
    </row>
    <row r="3" spans="1:5" ht="114.75" customHeight="1">
      <c r="A3" s="147" t="s">
        <v>111</v>
      </c>
      <c r="B3" s="148"/>
      <c r="C3" s="149"/>
      <c r="D3" s="37"/>
      <c r="E3" s="37"/>
    </row>
    <row r="4" spans="1:5" ht="15.75" customHeight="1">
      <c r="A4" s="142" t="s">
        <v>10</v>
      </c>
      <c r="B4" s="143"/>
      <c r="C4" s="144"/>
      <c r="D4" s="37"/>
      <c r="E4" s="37"/>
    </row>
    <row r="5" spans="1:6" ht="15">
      <c r="A5" s="145" t="s">
        <v>110</v>
      </c>
      <c r="B5" s="146"/>
      <c r="C5" s="110">
        <f>AVERAGE(B16:B31)</f>
        <v>8.825</v>
      </c>
      <c r="D5" s="37"/>
      <c r="E5" s="37"/>
      <c r="F5" s="37"/>
    </row>
    <row r="6" spans="1:6" ht="14.25" customHeight="1">
      <c r="A6" s="145" t="s">
        <v>104</v>
      </c>
      <c r="B6" s="146"/>
      <c r="C6" s="110">
        <f>VAR(B16:B31)</f>
        <v>7.536666666666694</v>
      </c>
      <c r="F6" s="37"/>
    </row>
    <row r="7" spans="1:6" ht="15">
      <c r="A7" s="145" t="s">
        <v>102</v>
      </c>
      <c r="B7" s="146"/>
      <c r="C7" s="110">
        <f>SQRT(C6/COUNT(B16:B31))</f>
        <v>0.6863247530627672</v>
      </c>
      <c r="D7" s="37"/>
      <c r="E7" s="37"/>
      <c r="F7" s="37"/>
    </row>
    <row r="8" spans="1:7" ht="15">
      <c r="A8" s="145" t="s">
        <v>109</v>
      </c>
      <c r="B8" s="146"/>
      <c r="C8" s="110">
        <f>TINV(0.1,COUNT(B16:B31)-1)</f>
        <v>1.7530503556925723</v>
      </c>
      <c r="D8" s="115" t="s">
        <v>103</v>
      </c>
      <c r="E8" s="120"/>
      <c r="F8" s="120"/>
      <c r="G8" s="120"/>
    </row>
    <row r="9" spans="1:6" ht="15">
      <c r="A9" s="145" t="s">
        <v>108</v>
      </c>
      <c r="B9" s="146"/>
      <c r="C9" s="110">
        <f>C8*C7</f>
        <v>1.203161852477301</v>
      </c>
      <c r="D9" s="37"/>
      <c r="E9" s="37"/>
      <c r="F9" s="37"/>
    </row>
    <row r="10" spans="1:3" ht="15">
      <c r="A10" s="153" t="s">
        <v>7</v>
      </c>
      <c r="B10" s="154"/>
      <c r="C10" s="101"/>
    </row>
    <row r="11" spans="1:3" ht="15">
      <c r="A11" s="155" t="s">
        <v>8</v>
      </c>
      <c r="B11" s="154"/>
      <c r="C11" s="101">
        <f>C5+C9</f>
        <v>10.0281618524773</v>
      </c>
    </row>
    <row r="12" spans="1:3" ht="15.75" thickBot="1">
      <c r="A12" s="140" t="s">
        <v>9</v>
      </c>
      <c r="B12" s="141"/>
      <c r="C12" s="102">
        <f>C5-C9</f>
        <v>7.621838147522698</v>
      </c>
    </row>
    <row r="13" ht="15" thickBot="1"/>
    <row r="14" spans="1:25" ht="69" customHeight="1" thickBot="1">
      <c r="A14" s="138" t="s">
        <v>101</v>
      </c>
      <c r="B14" s="139"/>
      <c r="C14" s="103"/>
      <c r="E14" s="111" t="s">
        <v>100</v>
      </c>
      <c r="F14" s="112" t="s">
        <v>99</v>
      </c>
      <c r="G14" s="112" t="s">
        <v>98</v>
      </c>
      <c r="H14" s="112" t="s">
        <v>97</v>
      </c>
      <c r="I14" s="136" t="s">
        <v>96</v>
      </c>
      <c r="J14" s="137"/>
      <c r="Y14"/>
    </row>
    <row r="15" spans="1:25" ht="22.5" customHeight="1" thickBot="1">
      <c r="A15" s="121" t="s">
        <v>95</v>
      </c>
      <c r="B15" s="122" t="s">
        <v>0</v>
      </c>
      <c r="E15" s="39">
        <v>-4.2</v>
      </c>
      <c r="F15" s="37">
        <f aca="true" t="shared" si="0" ref="F15:F46">NORMDIST(E15+0.05,0,1,1)</f>
        <v>1.6623763729652213E-05</v>
      </c>
      <c r="I15" s="37">
        <f>C12</f>
        <v>7.621838147522698</v>
      </c>
      <c r="J15" s="37">
        <v>0</v>
      </c>
      <c r="Y15"/>
    </row>
    <row r="16" spans="1:32" ht="13.5">
      <c r="A16" s="65">
        <v>1</v>
      </c>
      <c r="B16" s="116">
        <v>3.2</v>
      </c>
      <c r="C16" s="24"/>
      <c r="E16" s="39">
        <v>-4.1</v>
      </c>
      <c r="F16" s="37">
        <f t="shared" si="0"/>
        <v>2.5608816474041486E-05</v>
      </c>
      <c r="G16" s="37">
        <f aca="true" t="shared" si="1" ref="G16:G47">(F16-F15)</f>
        <v>8.985052744389273E-06</v>
      </c>
      <c r="H16" s="37">
        <f aca="true" t="shared" si="2" ref="H16:H47">C$5+E16*C$7</f>
        <v>6.0110685124426535</v>
      </c>
      <c r="I16" s="37">
        <f>C12</f>
        <v>7.621838147522698</v>
      </c>
      <c r="J16" s="37">
        <v>0.009</v>
      </c>
      <c r="Y16"/>
      <c r="AF16" s="37">
        <v>0</v>
      </c>
    </row>
    <row r="17" spans="1:32" ht="13.5">
      <c r="A17" s="65">
        <v>2</v>
      </c>
      <c r="B17" s="116">
        <v>5.8</v>
      </c>
      <c r="C17" s="24"/>
      <c r="E17" s="39">
        <v>-4</v>
      </c>
      <c r="F17" s="37">
        <f t="shared" si="0"/>
        <v>3.9075596597787456E-05</v>
      </c>
      <c r="G17" s="37">
        <f t="shared" si="1"/>
        <v>1.346678012374597E-05</v>
      </c>
      <c r="H17" s="37">
        <f t="shared" si="2"/>
        <v>6.0797009877489305</v>
      </c>
      <c r="I17" s="37">
        <f>C11</f>
        <v>10.0281618524773</v>
      </c>
      <c r="J17" s="37">
        <v>0</v>
      </c>
      <c r="Y17"/>
      <c r="AF17" s="37">
        <v>0</v>
      </c>
    </row>
    <row r="18" spans="1:32" ht="13.5">
      <c r="A18" s="65">
        <v>3</v>
      </c>
      <c r="B18" s="116">
        <v>6.5</v>
      </c>
      <c r="C18" s="24"/>
      <c r="E18" s="39">
        <v>-3.9</v>
      </c>
      <c r="F18" s="37">
        <f t="shared" si="0"/>
        <v>5.905891241892238E-05</v>
      </c>
      <c r="G18" s="37">
        <f t="shared" si="1"/>
        <v>1.9983315821134925E-05</v>
      </c>
      <c r="H18" s="37">
        <f t="shared" si="2"/>
        <v>6.148333463055208</v>
      </c>
      <c r="I18" s="37">
        <f>C11</f>
        <v>10.0281618524773</v>
      </c>
      <c r="J18" s="42">
        <v>0.009</v>
      </c>
      <c r="Y18"/>
      <c r="AF18" s="37">
        <v>0</v>
      </c>
    </row>
    <row r="19" spans="1:32" ht="13.5">
      <c r="A19" s="117">
        <v>4</v>
      </c>
      <c r="B19" s="116">
        <v>6.5</v>
      </c>
      <c r="C19" s="24"/>
      <c r="E19" s="39">
        <v>-3.8</v>
      </c>
      <c r="F19" s="37">
        <f t="shared" si="0"/>
        <v>8.841728520080376E-05</v>
      </c>
      <c r="G19" s="37">
        <f t="shared" si="1"/>
        <v>2.935837278188138E-05</v>
      </c>
      <c r="H19" s="37">
        <f t="shared" si="2"/>
        <v>6.216965938361485</v>
      </c>
      <c r="J19" s="36"/>
      <c r="Y19"/>
      <c r="AF19" s="37">
        <v>0</v>
      </c>
    </row>
    <row r="20" spans="1:32" ht="13.5">
      <c r="A20" s="117">
        <v>5</v>
      </c>
      <c r="B20" s="116">
        <v>7.1</v>
      </c>
      <c r="C20" s="24"/>
      <c r="E20" s="39">
        <v>-3.7</v>
      </c>
      <c r="F20" s="37">
        <f t="shared" si="0"/>
        <v>0.00013112015442048446</v>
      </c>
      <c r="G20" s="37">
        <f t="shared" si="1"/>
        <v>4.27028692196807E-05</v>
      </c>
      <c r="H20" s="37">
        <f t="shared" si="2"/>
        <v>6.285598413667761</v>
      </c>
      <c r="J20" s="36"/>
      <c r="Y20"/>
      <c r="AF20" s="37">
        <v>0</v>
      </c>
    </row>
    <row r="21" spans="1:32" s="32" customFormat="1" ht="13.5">
      <c r="A21" s="117">
        <v>6</v>
      </c>
      <c r="B21" s="116">
        <v>7.5</v>
      </c>
      <c r="C21" s="24"/>
      <c r="E21" s="39">
        <v>-3.6</v>
      </c>
      <c r="F21" s="37">
        <f t="shared" si="0"/>
        <v>0.00019261557563563276</v>
      </c>
      <c r="G21" s="37">
        <f t="shared" si="1"/>
        <v>6.14954212151483E-05</v>
      </c>
      <c r="H21" s="37">
        <f t="shared" si="2"/>
        <v>6.354230888974037</v>
      </c>
      <c r="I21" s="41"/>
      <c r="O21" s="40"/>
      <c r="P21" s="40"/>
      <c r="Q21" s="40"/>
      <c r="R21" s="40"/>
      <c r="S21" s="40"/>
      <c r="T21" s="40"/>
      <c r="U21" s="40"/>
      <c r="V21" s="40"/>
      <c r="W21" s="40"/>
      <c r="X21" s="40"/>
      <c r="AF21" s="37">
        <v>0</v>
      </c>
    </row>
    <row r="22" spans="1:32" ht="13.5">
      <c r="A22" s="117">
        <v>7</v>
      </c>
      <c r="B22" s="116">
        <v>8.4</v>
      </c>
      <c r="C22" s="24"/>
      <c r="E22" s="39">
        <v>-3.5</v>
      </c>
      <c r="F22" s="37">
        <f t="shared" si="0"/>
        <v>0.0002802932768161774</v>
      </c>
      <c r="G22" s="37">
        <f t="shared" si="1"/>
        <v>8.767770118054462E-05</v>
      </c>
      <c r="H22" s="37">
        <f t="shared" si="2"/>
        <v>6.422863364280314</v>
      </c>
      <c r="J22" s="36"/>
      <c r="Y22"/>
      <c r="AF22" s="37">
        <v>0</v>
      </c>
    </row>
    <row r="23" spans="1:32" ht="13.5">
      <c r="A23" s="117">
        <v>8</v>
      </c>
      <c r="B23" s="116">
        <v>8.9</v>
      </c>
      <c r="C23" s="24"/>
      <c r="E23" s="39">
        <v>-3.4</v>
      </c>
      <c r="F23" s="37">
        <f t="shared" si="0"/>
        <v>0.00040405780186402075</v>
      </c>
      <c r="G23" s="37">
        <f t="shared" si="1"/>
        <v>0.00012376452504784337</v>
      </c>
      <c r="H23" s="37">
        <f t="shared" si="2"/>
        <v>6.491495839586591</v>
      </c>
      <c r="J23" s="36"/>
      <c r="Y23"/>
      <c r="AF23" s="37">
        <v>0</v>
      </c>
    </row>
    <row r="24" spans="1:32" ht="13.5">
      <c r="A24" s="117">
        <v>9</v>
      </c>
      <c r="B24" s="116">
        <v>9</v>
      </c>
      <c r="C24" s="24"/>
      <c r="E24" s="39">
        <v>-3.3</v>
      </c>
      <c r="F24" s="37">
        <f t="shared" si="0"/>
        <v>0.000577025042390766</v>
      </c>
      <c r="G24" s="37">
        <f t="shared" si="1"/>
        <v>0.00017296724052674528</v>
      </c>
      <c r="H24" s="37">
        <f t="shared" si="2"/>
        <v>6.560128314892868</v>
      </c>
      <c r="J24" s="36"/>
      <c r="Y24"/>
      <c r="AF24" s="37">
        <v>0</v>
      </c>
    </row>
    <row r="25" spans="1:32" ht="13.5">
      <c r="A25" s="117">
        <v>10</v>
      </c>
      <c r="B25" s="116">
        <v>9.5</v>
      </c>
      <c r="C25" s="24"/>
      <c r="E25" s="39">
        <v>-3.19999999999999</v>
      </c>
      <c r="F25" s="37">
        <f t="shared" si="0"/>
        <v>0.0008163523128285885</v>
      </c>
      <c r="G25" s="37">
        <f t="shared" si="1"/>
        <v>0.00023932727043782243</v>
      </c>
      <c r="H25" s="37">
        <f t="shared" si="2"/>
        <v>6.628760790199151</v>
      </c>
      <c r="J25" s="36"/>
      <c r="Y25"/>
      <c r="AF25" s="37">
        <v>0</v>
      </c>
    </row>
    <row r="26" spans="1:32" ht="13.5">
      <c r="A26" s="117">
        <v>11</v>
      </c>
      <c r="B26" s="116">
        <v>10.1</v>
      </c>
      <c r="C26" s="24"/>
      <c r="E26" s="39">
        <v>-3.09999999999999</v>
      </c>
      <c r="F26" s="37">
        <f t="shared" si="0"/>
        <v>0.0011442068310227363</v>
      </c>
      <c r="G26" s="37">
        <f t="shared" si="1"/>
        <v>0.0003278545181941479</v>
      </c>
      <c r="H26" s="37">
        <f t="shared" si="2"/>
        <v>6.697393265505427</v>
      </c>
      <c r="J26" s="36"/>
      <c r="Y26"/>
      <c r="AF26" s="37">
        <v>0</v>
      </c>
    </row>
    <row r="27" spans="1:32" ht="13.5">
      <c r="A27" s="117">
        <v>12</v>
      </c>
      <c r="B27" s="116">
        <v>10.2</v>
      </c>
      <c r="C27" s="24"/>
      <c r="E27" s="39">
        <v>-2.99999999999999</v>
      </c>
      <c r="F27" s="37">
        <f t="shared" si="0"/>
        <v>0.0015888696473649174</v>
      </c>
      <c r="G27" s="37">
        <f t="shared" si="1"/>
        <v>0.0004446628163421811</v>
      </c>
      <c r="H27" s="37">
        <f t="shared" si="2"/>
        <v>6.766025740811704</v>
      </c>
      <c r="J27" s="36"/>
      <c r="Y27"/>
      <c r="AF27" s="37">
        <v>0</v>
      </c>
    </row>
    <row r="28" spans="1:32" ht="13.5">
      <c r="A28" s="117">
        <v>13</v>
      </c>
      <c r="B28" s="116">
        <v>10.5</v>
      </c>
      <c r="C28" s="24"/>
      <c r="E28" s="39">
        <v>-2.89999999999999</v>
      </c>
      <c r="F28" s="37">
        <f t="shared" si="0"/>
        <v>0.0021859614549133047</v>
      </c>
      <c r="G28" s="37">
        <f t="shared" si="1"/>
        <v>0.0005970918075483872</v>
      </c>
      <c r="H28" s="37">
        <f t="shared" si="2"/>
        <v>6.834658216117981</v>
      </c>
      <c r="J28" s="36"/>
      <c r="Y28"/>
      <c r="AF28" s="37">
        <v>0</v>
      </c>
    </row>
    <row r="29" spans="1:32" ht="13.5">
      <c r="A29" s="117">
        <v>14</v>
      </c>
      <c r="B29" s="116">
        <v>11.3</v>
      </c>
      <c r="C29" s="24"/>
      <c r="E29" s="39">
        <v>-2.79999999999999</v>
      </c>
      <c r="F29" s="37">
        <f t="shared" si="0"/>
        <v>0.0029797632350546427</v>
      </c>
      <c r="G29" s="37">
        <f t="shared" si="1"/>
        <v>0.000793801780141338</v>
      </c>
      <c r="H29" s="37">
        <f t="shared" si="2"/>
        <v>6.903290691424258</v>
      </c>
      <c r="J29" s="36"/>
      <c r="Y29"/>
      <c r="AF29" s="37">
        <v>0</v>
      </c>
    </row>
    <row r="30" spans="1:32" ht="13.5">
      <c r="A30" s="117">
        <v>15</v>
      </c>
      <c r="B30" s="116">
        <v>12.2</v>
      </c>
      <c r="C30" s="24"/>
      <c r="E30" s="39">
        <v>-2.69999999999999</v>
      </c>
      <c r="F30" s="37">
        <f t="shared" si="0"/>
        <v>0.004024588542758422</v>
      </c>
      <c r="G30" s="37">
        <f t="shared" si="1"/>
        <v>0.0010448253077037797</v>
      </c>
      <c r="H30" s="37">
        <f t="shared" si="2"/>
        <v>6.971923166730535</v>
      </c>
      <c r="J30" s="36"/>
      <c r="Y30"/>
      <c r="AF30" s="37">
        <v>0</v>
      </c>
    </row>
    <row r="31" spans="1:32" ht="15" thickBot="1">
      <c r="A31" s="118">
        <v>16</v>
      </c>
      <c r="B31" s="119">
        <v>14.5</v>
      </c>
      <c r="C31" s="24"/>
      <c r="E31" s="39">
        <v>-2.59999999999999</v>
      </c>
      <c r="F31" s="37">
        <f t="shared" si="0"/>
        <v>0.005386145954066837</v>
      </c>
      <c r="G31" s="37">
        <f t="shared" si="1"/>
        <v>0.0013615574113084146</v>
      </c>
      <c r="H31" s="37">
        <f t="shared" si="2"/>
        <v>7.040555642036812</v>
      </c>
      <c r="J31" s="36"/>
      <c r="Y31"/>
      <c r="AF31" s="37">
        <v>0</v>
      </c>
    </row>
    <row r="32" spans="1:32" ht="13.5">
      <c r="A32" s="38"/>
      <c r="B32" s="113"/>
      <c r="C32" s="24"/>
      <c r="E32" s="39">
        <v>-2.49999999999999</v>
      </c>
      <c r="F32" s="37">
        <f t="shared" si="0"/>
        <v>0.007142810735271614</v>
      </c>
      <c r="G32" s="37">
        <f t="shared" si="1"/>
        <v>0.0017566647812047769</v>
      </c>
      <c r="H32" s="37">
        <f t="shared" si="2"/>
        <v>7.109188117343089</v>
      </c>
      <c r="J32" s="36"/>
      <c r="Y32"/>
      <c r="AF32" s="37">
        <v>0</v>
      </c>
    </row>
    <row r="33" spans="1:32" ht="13.5">
      <c r="A33" s="38"/>
      <c r="B33" s="113"/>
      <c r="C33" s="24"/>
      <c r="E33" s="39">
        <v>-2.39999999999999</v>
      </c>
      <c r="F33" s="37">
        <f t="shared" si="0"/>
        <v>0.009386705534838821</v>
      </c>
      <c r="G33" s="37">
        <f t="shared" si="1"/>
        <v>0.0022438947995672073</v>
      </c>
      <c r="H33" s="37">
        <f t="shared" si="2"/>
        <v>7.177820592649365</v>
      </c>
      <c r="J33" s="36"/>
      <c r="Y33"/>
      <c r="AF33" s="37">
        <v>0</v>
      </c>
    </row>
    <row r="34" spans="1:32" ht="13.5">
      <c r="A34" s="38"/>
      <c r="B34" s="113"/>
      <c r="C34" s="24"/>
      <c r="E34" s="39">
        <v>-2.29999999999999</v>
      </c>
      <c r="F34" s="37">
        <f t="shared" si="0"/>
        <v>0.012224472655045003</v>
      </c>
      <c r="G34" s="37">
        <f t="shared" si="1"/>
        <v>0.0028377671202061815</v>
      </c>
      <c r="H34" s="37">
        <f t="shared" si="2"/>
        <v>7.246453067955642</v>
      </c>
      <c r="J34" s="36"/>
      <c r="Y34"/>
      <c r="AF34" s="37">
        <v>0</v>
      </c>
    </row>
    <row r="35" spans="1:32" ht="13.5">
      <c r="A35" s="38"/>
      <c r="B35" s="113"/>
      <c r="C35" s="37"/>
      <c r="E35" s="39">
        <v>-2.19999999999999</v>
      </c>
      <c r="F35" s="37">
        <f t="shared" si="0"/>
        <v>0.01577760739109089</v>
      </c>
      <c r="G35" s="37">
        <f t="shared" si="1"/>
        <v>0.0035531347360458886</v>
      </c>
      <c r="H35" s="37">
        <f t="shared" si="2"/>
        <v>7.315085543261919</v>
      </c>
      <c r="J35" s="36"/>
      <c r="Y35"/>
      <c r="AF35" s="37">
        <v>0</v>
      </c>
    </row>
    <row r="36" spans="1:32" ht="13.5">
      <c r="A36" s="38"/>
      <c r="B36" s="113"/>
      <c r="C36" s="37"/>
      <c r="E36" s="39">
        <v>-2.09999999999999</v>
      </c>
      <c r="F36" s="37">
        <f t="shared" si="0"/>
        <v>0.02018221540570487</v>
      </c>
      <c r="G36" s="37">
        <f t="shared" si="1"/>
        <v>0.0044046080146139775</v>
      </c>
      <c r="H36" s="37">
        <f t="shared" si="2"/>
        <v>7.383718018568195</v>
      </c>
      <c r="J36" s="36"/>
      <c r="Y36"/>
      <c r="AF36" s="37">
        <v>0</v>
      </c>
    </row>
    <row r="37" spans="1:32" ht="13.5">
      <c r="A37" s="38"/>
      <c r="B37" s="114"/>
      <c r="C37" s="37"/>
      <c r="E37" s="39">
        <v>-1.99999999999999</v>
      </c>
      <c r="F37" s="37">
        <f t="shared" si="0"/>
        <v>0.02558805952163921</v>
      </c>
      <c r="G37" s="37">
        <f t="shared" si="1"/>
        <v>0.005405844115934342</v>
      </c>
      <c r="H37" s="37">
        <f t="shared" si="2"/>
        <v>7.452350493874472</v>
      </c>
      <c r="J37" s="36"/>
      <c r="Y37"/>
      <c r="AF37" s="37">
        <v>0</v>
      </c>
    </row>
    <row r="38" spans="1:32" ht="13.5">
      <c r="A38" s="38"/>
      <c r="B38" s="114"/>
      <c r="C38" s="37"/>
      <c r="E38" s="39">
        <v>-1.89999999999999</v>
      </c>
      <c r="F38" s="37">
        <f t="shared" si="0"/>
        <v>0.03215677479561443</v>
      </c>
      <c r="G38" s="37">
        <f t="shared" si="1"/>
        <v>0.006568715273975217</v>
      </c>
      <c r="H38" s="37">
        <f t="shared" si="2"/>
        <v>7.520982969180748</v>
      </c>
      <c r="J38" s="36"/>
      <c r="Y38"/>
      <c r="AF38" s="37">
        <v>0</v>
      </c>
    </row>
    <row r="39" spans="1:32" ht="13.5">
      <c r="A39" s="38"/>
      <c r="B39" s="114"/>
      <c r="C39" s="37"/>
      <c r="E39" s="39">
        <v>-1.79999999999999</v>
      </c>
      <c r="F39" s="37">
        <f t="shared" si="0"/>
        <v>0.04005915686381794</v>
      </c>
      <c r="G39" s="37">
        <f t="shared" si="1"/>
        <v>0.007902382068203512</v>
      </c>
      <c r="H39" s="37">
        <f t="shared" si="2"/>
        <v>7.589615444487025</v>
      </c>
      <c r="J39" s="36"/>
      <c r="Y39"/>
      <c r="AF39" s="37">
        <v>0</v>
      </c>
    </row>
    <row r="40" spans="1:32" ht="13.5">
      <c r="A40" s="38"/>
      <c r="B40" s="114"/>
      <c r="C40" s="37"/>
      <c r="E40" s="39">
        <v>-1.69999999999999</v>
      </c>
      <c r="F40" s="37">
        <f t="shared" si="0"/>
        <v>0.04947146803364912</v>
      </c>
      <c r="G40" s="37">
        <f t="shared" si="1"/>
        <v>0.009412311169831183</v>
      </c>
      <c r="H40" s="37">
        <f t="shared" si="2"/>
        <v>7.658247919793302</v>
      </c>
      <c r="J40" s="36"/>
      <c r="Y40"/>
      <c r="AF40" s="37">
        <v>0</v>
      </c>
    </row>
    <row r="41" spans="1:32" ht="13.5">
      <c r="A41" s="38"/>
      <c r="B41" s="114"/>
      <c r="C41" s="37"/>
      <c r="E41" s="39">
        <v>-1.59999999999999</v>
      </c>
      <c r="F41" s="37">
        <f t="shared" si="0"/>
        <v>0.06057075800206018</v>
      </c>
      <c r="G41" s="37">
        <f t="shared" si="1"/>
        <v>0.011099289968411058</v>
      </c>
      <c r="H41" s="37">
        <f t="shared" si="2"/>
        <v>7.726880395099578</v>
      </c>
      <c r="J41" s="36"/>
      <c r="Y41"/>
      <c r="AF41" s="37">
        <v>0</v>
      </c>
    </row>
    <row r="42" spans="1:32" ht="13.5">
      <c r="A42" s="38"/>
      <c r="B42" s="114"/>
      <c r="C42" s="37"/>
      <c r="E42" s="39">
        <v>-1.49999999999999</v>
      </c>
      <c r="F42" s="37">
        <f t="shared" si="0"/>
        <v>0.07352925960964977</v>
      </c>
      <c r="G42" s="37">
        <f t="shared" si="1"/>
        <v>0.012958501607589594</v>
      </c>
      <c r="H42" s="37">
        <f t="shared" si="2"/>
        <v>7.795512870405855</v>
      </c>
      <c r="J42" s="36"/>
      <c r="Y42"/>
      <c r="AF42" s="37">
        <v>0</v>
      </c>
    </row>
    <row r="43" spans="1:32" ht="13.5">
      <c r="A43" s="38"/>
      <c r="B43" s="114"/>
      <c r="C43" s="37"/>
      <c r="E43" s="39">
        <v>-1.39999999999999</v>
      </c>
      <c r="F43" s="37">
        <f t="shared" si="0"/>
        <v>0.08850799143740364</v>
      </c>
      <c r="G43" s="37">
        <f t="shared" si="1"/>
        <v>0.01497873182775386</v>
      </c>
      <c r="H43" s="37">
        <f t="shared" si="2"/>
        <v>7.864145345712132</v>
      </c>
      <c r="J43" s="36"/>
      <c r="Y43"/>
      <c r="AF43" s="37">
        <v>0</v>
      </c>
    </row>
    <row r="44" spans="1:32" ht="13.5">
      <c r="A44" s="38"/>
      <c r="B44" s="114"/>
      <c r="C44" s="37"/>
      <c r="E44" s="39">
        <v>-1.29999999999998</v>
      </c>
      <c r="F44" s="37">
        <f t="shared" si="0"/>
        <v>0.10564977366685889</v>
      </c>
      <c r="G44" s="37">
        <f t="shared" si="1"/>
        <v>0.017141782229455255</v>
      </c>
      <c r="H44" s="37">
        <f t="shared" si="2"/>
        <v>7.932777821018416</v>
      </c>
      <c r="J44" s="36"/>
      <c r="Y44"/>
      <c r="AF44" s="37">
        <v>0</v>
      </c>
    </row>
    <row r="45" spans="1:32" ht="13.5">
      <c r="A45" s="38"/>
      <c r="B45" s="114"/>
      <c r="C45" s="37"/>
      <c r="E45" s="39">
        <v>-1.19999999999998</v>
      </c>
      <c r="F45" s="37">
        <f t="shared" si="0"/>
        <v>0.12507193563715435</v>
      </c>
      <c r="G45" s="37">
        <f t="shared" si="1"/>
        <v>0.019422161970295462</v>
      </c>
      <c r="H45" s="37">
        <f t="shared" si="2"/>
        <v>8.001410296324693</v>
      </c>
      <c r="J45" s="36"/>
      <c r="Y45"/>
      <c r="AF45" s="37">
        <v>0</v>
      </c>
    </row>
    <row r="46" spans="1:32" ht="13.5">
      <c r="A46" s="38"/>
      <c r="B46" s="114"/>
      <c r="C46" s="37"/>
      <c r="E46" s="39">
        <v>-1.09999999999998</v>
      </c>
      <c r="F46" s="37">
        <f t="shared" si="0"/>
        <v>0.1468590563759005</v>
      </c>
      <c r="G46" s="37">
        <f t="shared" si="1"/>
        <v>0.02178712073874614</v>
      </c>
      <c r="H46" s="37">
        <f t="shared" si="2"/>
        <v>8.07004277163097</v>
      </c>
      <c r="J46" s="36"/>
      <c r="Y46"/>
      <c r="AF46" s="37">
        <v>0</v>
      </c>
    </row>
    <row r="47" spans="1:32" ht="13.5">
      <c r="A47" s="38"/>
      <c r="B47" s="114"/>
      <c r="C47" s="37"/>
      <c r="E47" s="39">
        <v>-0.99999999999998</v>
      </c>
      <c r="F47" s="37">
        <f aca="true" t="shared" si="3" ref="F47:F78">NORMDIST(E47+0.05,0,1,1)</f>
        <v>0.17105612630848688</v>
      </c>
      <c r="G47" s="37">
        <f t="shared" si="1"/>
        <v>0.024197069932586385</v>
      </c>
      <c r="H47" s="37">
        <f t="shared" si="2"/>
        <v>8.138675246937247</v>
      </c>
      <c r="J47" s="36"/>
      <c r="Y47"/>
      <c r="AF47" s="37">
        <v>0</v>
      </c>
    </row>
    <row r="48" spans="1:32" ht="13.5">
      <c r="A48" s="38"/>
      <c r="B48" s="114"/>
      <c r="C48" s="37"/>
      <c r="E48" s="39">
        <v>-0.89999999999998</v>
      </c>
      <c r="F48" s="37">
        <f t="shared" si="3"/>
        <v>0.19766254312269788</v>
      </c>
      <c r="G48" s="37">
        <f aca="true" t="shared" si="4" ref="G48:G79">(F48-F47)</f>
        <v>0.026606416814210998</v>
      </c>
      <c r="H48" s="37">
        <f aca="true" t="shared" si="5" ref="H48:H79">C$5+E48*C$7</f>
        <v>8.207307722243522</v>
      </c>
      <c r="J48" s="36"/>
      <c r="Y48"/>
      <c r="AF48" s="37">
        <v>0</v>
      </c>
    </row>
    <row r="49" spans="1:32" ht="13.5">
      <c r="A49" s="38"/>
      <c r="B49" s="114"/>
      <c r="C49" s="37"/>
      <c r="E49" s="39">
        <v>-0.79999999999998</v>
      </c>
      <c r="F49" s="37">
        <f t="shared" si="3"/>
        <v>0.2266273523768742</v>
      </c>
      <c r="G49" s="37">
        <f t="shared" si="4"/>
        <v>0.028964809254176327</v>
      </c>
      <c r="H49" s="37">
        <f t="shared" si="5"/>
        <v>8.275940197549799</v>
      </c>
      <c r="J49" s="36"/>
      <c r="Y49"/>
      <c r="AF49" s="37">
        <v>0</v>
      </c>
    </row>
    <row r="50" spans="1:32" ht="13.5">
      <c r="A50" s="38"/>
      <c r="B50" s="114"/>
      <c r="C50" s="37"/>
      <c r="E50" s="39">
        <v>-0.69999999999998</v>
      </c>
      <c r="F50" s="37">
        <f t="shared" si="3"/>
        <v>0.25784611080587116</v>
      </c>
      <c r="G50" s="37">
        <f t="shared" si="4"/>
        <v>0.031218758428996962</v>
      </c>
      <c r="H50" s="37">
        <f t="shared" si="5"/>
        <v>8.344572672856076</v>
      </c>
      <c r="J50" s="36"/>
      <c r="Y50"/>
      <c r="AF50" s="37">
        <v>0</v>
      </c>
    </row>
    <row r="51" spans="1:32" ht="13.5">
      <c r="A51" s="38"/>
      <c r="B51" s="114"/>
      <c r="C51" s="37"/>
      <c r="E51" s="39">
        <v>-0.59999999999998</v>
      </c>
      <c r="F51" s="37">
        <f t="shared" si="3"/>
        <v>0.2911596867883532</v>
      </c>
      <c r="G51" s="37">
        <f t="shared" si="4"/>
        <v>0.033313575982482024</v>
      </c>
      <c r="H51" s="37">
        <f t="shared" si="5"/>
        <v>8.413205148162353</v>
      </c>
      <c r="J51" s="36"/>
      <c r="Y51"/>
      <c r="AF51" s="37">
        <v>0</v>
      </c>
    </row>
    <row r="52" spans="1:32" ht="13.5">
      <c r="A52" s="38"/>
      <c r="B52" s="114"/>
      <c r="C52" s="37"/>
      <c r="E52" s="39">
        <v>-0.49999999999998</v>
      </c>
      <c r="F52" s="37">
        <f t="shared" si="3"/>
        <v>0.3263552202879272</v>
      </c>
      <c r="G52" s="37">
        <f t="shared" si="4"/>
        <v>0.035195533499573994</v>
      </c>
      <c r="H52" s="37">
        <f t="shared" si="5"/>
        <v>8.48183762346863</v>
      </c>
      <c r="J52" s="36"/>
      <c r="Y52"/>
      <c r="AF52" s="37">
        <v>0</v>
      </c>
    </row>
    <row r="53" spans="1:32" ht="13.5">
      <c r="A53" s="38"/>
      <c r="B53" s="114"/>
      <c r="C53" s="37"/>
      <c r="E53" s="39">
        <v>-0.39999999999998</v>
      </c>
      <c r="F53" s="37">
        <f t="shared" si="3"/>
        <v>0.36316934882438845</v>
      </c>
      <c r="G53" s="37">
        <f t="shared" si="4"/>
        <v>0.036814128536461266</v>
      </c>
      <c r="H53" s="37">
        <f t="shared" si="5"/>
        <v>8.550470098774905</v>
      </c>
      <c r="J53" s="36"/>
      <c r="Y53"/>
      <c r="AF53" s="37">
        <v>0</v>
      </c>
    </row>
    <row r="54" spans="1:32" ht="13.5">
      <c r="A54" s="38"/>
      <c r="B54" s="114"/>
      <c r="C54" s="37"/>
      <c r="E54" s="39">
        <v>-0.29999999999998</v>
      </c>
      <c r="F54" s="37">
        <f t="shared" si="3"/>
        <v>0.40129367431708396</v>
      </c>
      <c r="G54" s="37">
        <f t="shared" si="4"/>
        <v>0.03812432549269551</v>
      </c>
      <c r="H54" s="37">
        <f t="shared" si="5"/>
        <v>8.619102574081182</v>
      </c>
      <c r="J54" s="36"/>
      <c r="Y54"/>
      <c r="AF54" s="37">
        <v>0</v>
      </c>
    </row>
    <row r="55" spans="1:32" ht="13.5">
      <c r="A55" s="38"/>
      <c r="B55" s="114"/>
      <c r="C55" s="37"/>
      <c r="E55" s="39">
        <v>-0.19999999999998</v>
      </c>
      <c r="F55" s="37">
        <f t="shared" si="3"/>
        <v>0.4403823076297654</v>
      </c>
      <c r="G55" s="37">
        <f t="shared" si="4"/>
        <v>0.03908863331268142</v>
      </c>
      <c r="H55" s="37">
        <f t="shared" si="5"/>
        <v>8.68773504938746</v>
      </c>
      <c r="J55" s="36"/>
      <c r="Y55"/>
      <c r="AF55" s="37">
        <v>0</v>
      </c>
    </row>
    <row r="56" spans="1:32" ht="13.5">
      <c r="A56" s="38"/>
      <c r="B56" s="114"/>
      <c r="C56" s="37"/>
      <c r="E56" s="39">
        <v>-0.0999999999999801</v>
      </c>
      <c r="F56" s="37">
        <f t="shared" si="3"/>
        <v>0.48006119416163545</v>
      </c>
      <c r="G56" s="37">
        <f t="shared" si="4"/>
        <v>0.03967888653187007</v>
      </c>
      <c r="H56" s="37">
        <f t="shared" si="5"/>
        <v>8.756367524693736</v>
      </c>
      <c r="J56" s="36"/>
      <c r="Y56"/>
      <c r="AF56" s="37">
        <v>0</v>
      </c>
    </row>
    <row r="57" spans="1:32" ht="13.5">
      <c r="A57" s="38"/>
      <c r="B57" s="114"/>
      <c r="C57" s="37"/>
      <c r="E57" s="39">
        <v>0</v>
      </c>
      <c r="F57" s="37">
        <f t="shared" si="3"/>
        <v>0.5199388058383725</v>
      </c>
      <c r="G57" s="37">
        <f t="shared" si="4"/>
        <v>0.039877611676737035</v>
      </c>
      <c r="H57" s="37">
        <f t="shared" si="5"/>
        <v>8.825</v>
      </c>
      <c r="J57" s="36"/>
      <c r="Y57"/>
      <c r="AF57" s="37">
        <v>0</v>
      </c>
    </row>
    <row r="58" spans="1:32" ht="13.5">
      <c r="A58" s="38"/>
      <c r="B58" s="114"/>
      <c r="C58" s="37"/>
      <c r="E58" s="39">
        <v>0.10000000000002</v>
      </c>
      <c r="F58" s="37">
        <f t="shared" si="3"/>
        <v>0.5596176923702505</v>
      </c>
      <c r="G58" s="37">
        <f t="shared" si="4"/>
        <v>0.03967888653187801</v>
      </c>
      <c r="H58" s="37">
        <f t="shared" si="5"/>
        <v>8.89363247530629</v>
      </c>
      <c r="J58" s="36"/>
      <c r="Y58"/>
      <c r="AF58" s="37">
        <v>0</v>
      </c>
    </row>
    <row r="59" spans="1:32" ht="13.5">
      <c r="A59" s="38"/>
      <c r="B59" s="114"/>
      <c r="C59" s="37"/>
      <c r="E59" s="39">
        <v>0.20000000000002</v>
      </c>
      <c r="F59" s="37">
        <f t="shared" si="3"/>
        <v>0.5987063256829315</v>
      </c>
      <c r="G59" s="37">
        <f t="shared" si="4"/>
        <v>0.039088633312680976</v>
      </c>
      <c r="H59" s="37">
        <f t="shared" si="5"/>
        <v>8.962264950612566</v>
      </c>
      <c r="J59" s="36"/>
      <c r="Y59"/>
      <c r="AF59" s="37">
        <v>0</v>
      </c>
    </row>
    <row r="60" spans="1:32" ht="13.5">
      <c r="A60" s="38"/>
      <c r="B60" s="114"/>
      <c r="C60" s="37"/>
      <c r="E60" s="39">
        <v>0.30000000000002</v>
      </c>
      <c r="F60" s="37">
        <f t="shared" si="3"/>
        <v>0.6368306511756265</v>
      </c>
      <c r="G60" s="37">
        <f t="shared" si="4"/>
        <v>0.038124325492695066</v>
      </c>
      <c r="H60" s="37">
        <f t="shared" si="5"/>
        <v>9.030897425918843</v>
      </c>
      <c r="J60" s="36"/>
      <c r="Y60"/>
      <c r="AF60" s="37">
        <v>0</v>
      </c>
    </row>
    <row r="61" spans="1:32" ht="13.5">
      <c r="A61" s="38"/>
      <c r="B61" s="114"/>
      <c r="C61" s="37"/>
      <c r="E61" s="39">
        <v>0.40000000000002</v>
      </c>
      <c r="F61" s="37">
        <f t="shared" si="3"/>
        <v>0.6736447797120871</v>
      </c>
      <c r="G61" s="37">
        <f t="shared" si="4"/>
        <v>0.0368141285364606</v>
      </c>
      <c r="H61" s="37">
        <f t="shared" si="5"/>
        <v>9.09952990122512</v>
      </c>
      <c r="J61" s="36"/>
      <c r="Y61"/>
      <c r="AF61" s="37">
        <v>0</v>
      </c>
    </row>
    <row r="62" spans="1:32" ht="13.5">
      <c r="A62" s="38"/>
      <c r="B62" s="114"/>
      <c r="C62" s="37"/>
      <c r="E62" s="39">
        <v>0.50000000000003</v>
      </c>
      <c r="F62" s="37">
        <f t="shared" si="3"/>
        <v>0.708840313211664</v>
      </c>
      <c r="G62" s="37">
        <f t="shared" si="4"/>
        <v>0.035195533499576825</v>
      </c>
      <c r="H62" s="37">
        <f t="shared" si="5"/>
        <v>9.168162376531404</v>
      </c>
      <c r="J62" s="36"/>
      <c r="Y62"/>
      <c r="AF62" s="37">
        <v>0</v>
      </c>
    </row>
    <row r="63" spans="1:32" ht="13.5">
      <c r="A63" s="38"/>
      <c r="B63" s="114"/>
      <c r="C63" s="37"/>
      <c r="E63" s="39">
        <v>0.60000000000003</v>
      </c>
      <c r="F63" s="37">
        <f t="shared" si="3"/>
        <v>0.742153889194145</v>
      </c>
      <c r="G63" s="37">
        <f t="shared" si="4"/>
        <v>0.03331357598248108</v>
      </c>
      <c r="H63" s="37">
        <f t="shared" si="5"/>
        <v>9.236794851837681</v>
      </c>
      <c r="J63" s="36"/>
      <c r="Y63"/>
      <c r="AF63" s="37">
        <v>0</v>
      </c>
    </row>
    <row r="64" spans="1:32" ht="13.5">
      <c r="A64" s="38"/>
      <c r="B64" s="114"/>
      <c r="C64" s="37"/>
      <c r="E64" s="39">
        <v>0.700000000000029</v>
      </c>
      <c r="F64" s="37">
        <f t="shared" si="3"/>
        <v>0.7733726476231405</v>
      </c>
      <c r="G64" s="37">
        <f t="shared" si="4"/>
        <v>0.031218758428995463</v>
      </c>
      <c r="H64" s="37">
        <f t="shared" si="5"/>
        <v>9.305427327143956</v>
      </c>
      <c r="J64" s="36"/>
      <c r="Y64"/>
      <c r="AF64" s="37">
        <v>0</v>
      </c>
    </row>
    <row r="65" spans="1:32" ht="13.5">
      <c r="A65" s="38"/>
      <c r="B65" s="114"/>
      <c r="C65" s="37"/>
      <c r="E65" s="39">
        <v>0.80000000000003</v>
      </c>
      <c r="F65" s="37">
        <f t="shared" si="3"/>
        <v>0.8023374568773161</v>
      </c>
      <c r="G65" s="37">
        <f t="shared" si="4"/>
        <v>0.02896480925417555</v>
      </c>
      <c r="H65" s="37">
        <f t="shared" si="5"/>
        <v>9.374059802450233</v>
      </c>
      <c r="J65" s="36"/>
      <c r="Y65"/>
      <c r="AF65" s="37">
        <v>0</v>
      </c>
    </row>
    <row r="66" spans="1:32" ht="13.5">
      <c r="A66" s="38"/>
      <c r="B66" s="114"/>
      <c r="C66" s="37"/>
      <c r="E66" s="39">
        <v>0.90000000000003</v>
      </c>
      <c r="F66" s="37">
        <f t="shared" si="3"/>
        <v>0.8289438736915258</v>
      </c>
      <c r="G66" s="37">
        <f t="shared" si="4"/>
        <v>0.02660641681420972</v>
      </c>
      <c r="H66" s="37">
        <f t="shared" si="5"/>
        <v>9.44269227775651</v>
      </c>
      <c r="J66" s="36"/>
      <c r="Y66"/>
      <c r="AF66" s="37">
        <v>0</v>
      </c>
    </row>
    <row r="67" spans="1:32" ht="13.5">
      <c r="A67" s="38"/>
      <c r="B67" s="114"/>
      <c r="C67" s="37"/>
      <c r="E67" s="39">
        <v>1.00000000000003</v>
      </c>
      <c r="F67" s="37">
        <f t="shared" si="3"/>
        <v>0.853140943624111</v>
      </c>
      <c r="G67" s="37">
        <f t="shared" si="4"/>
        <v>0.02419706993258519</v>
      </c>
      <c r="H67" s="37">
        <f t="shared" si="5"/>
        <v>9.511324753062787</v>
      </c>
      <c r="J67" s="36"/>
      <c r="Y67"/>
      <c r="AF67" s="37">
        <v>0</v>
      </c>
    </row>
    <row r="68" spans="1:32" ht="13.5">
      <c r="A68" s="38"/>
      <c r="B68" s="114"/>
      <c r="C68" s="37"/>
      <c r="E68" s="39">
        <v>1.10000000000003</v>
      </c>
      <c r="F68" s="37">
        <f t="shared" si="3"/>
        <v>0.874928064362856</v>
      </c>
      <c r="G68" s="37">
        <f t="shared" si="4"/>
        <v>0.021787120738745003</v>
      </c>
      <c r="H68" s="37">
        <f t="shared" si="5"/>
        <v>9.579957228369064</v>
      </c>
      <c r="J68" s="36"/>
      <c r="Y68"/>
      <c r="AF68" s="37">
        <v>0</v>
      </c>
    </row>
    <row r="69" spans="1:32" ht="13.5">
      <c r="A69" s="38"/>
      <c r="B69" s="114"/>
      <c r="C69" s="37"/>
      <c r="E69" s="39">
        <v>1.20000000000003</v>
      </c>
      <c r="F69" s="37">
        <f t="shared" si="3"/>
        <v>0.8943502263331502</v>
      </c>
      <c r="G69" s="37">
        <f t="shared" si="4"/>
        <v>0.019422161970294227</v>
      </c>
      <c r="H69" s="37">
        <f t="shared" si="5"/>
        <v>9.64858970367534</v>
      </c>
      <c r="J69" s="36"/>
      <c r="Y69"/>
      <c r="AF69" s="37">
        <v>0</v>
      </c>
    </row>
    <row r="70" spans="1:32" ht="13.5">
      <c r="A70" s="38"/>
      <c r="B70" s="114"/>
      <c r="C70" s="37"/>
      <c r="E70" s="39">
        <v>1.30000000000003</v>
      </c>
      <c r="F70" s="37">
        <f t="shared" si="3"/>
        <v>0.9114920085626028</v>
      </c>
      <c r="G70" s="37">
        <f t="shared" si="4"/>
        <v>0.017141782229452618</v>
      </c>
      <c r="H70" s="37">
        <f t="shared" si="5"/>
        <v>9.717222178981617</v>
      </c>
      <c r="J70" s="36"/>
      <c r="Y70"/>
      <c r="AF70" s="37">
        <v>0</v>
      </c>
    </row>
    <row r="71" spans="1:32" ht="13.5">
      <c r="A71" s="38"/>
      <c r="B71" s="114"/>
      <c r="C71" s="37"/>
      <c r="E71" s="39">
        <v>1.40000000000003</v>
      </c>
      <c r="F71" s="37">
        <f t="shared" si="3"/>
        <v>0.9264707403903558</v>
      </c>
      <c r="G71" s="37">
        <f t="shared" si="4"/>
        <v>0.014978731827753</v>
      </c>
      <c r="H71" s="37">
        <f t="shared" si="5"/>
        <v>9.785854654287894</v>
      </c>
      <c r="J71" s="36"/>
      <c r="Y71"/>
      <c r="AF71" s="37">
        <v>0</v>
      </c>
    </row>
    <row r="72" spans="1:32" ht="13.5">
      <c r="A72" s="38"/>
      <c r="B72" s="114"/>
      <c r="C72" s="37"/>
      <c r="E72" s="39">
        <v>1.50000000000003</v>
      </c>
      <c r="F72" s="37">
        <f t="shared" si="3"/>
        <v>0.9394292419979446</v>
      </c>
      <c r="G72" s="37">
        <f t="shared" si="4"/>
        <v>0.012958501607588824</v>
      </c>
      <c r="H72" s="37">
        <f t="shared" si="5"/>
        <v>9.85448712959417</v>
      </c>
      <c r="J72" s="36"/>
      <c r="Y72"/>
      <c r="AF72" s="37">
        <v>0</v>
      </c>
    </row>
    <row r="73" spans="1:32" ht="13.5">
      <c r="A73" s="38"/>
      <c r="B73" s="114"/>
      <c r="C73" s="37"/>
      <c r="E73" s="39">
        <v>1.60000000000003</v>
      </c>
      <c r="F73" s="37">
        <f t="shared" si="3"/>
        <v>0.950528531966355</v>
      </c>
      <c r="G73" s="37">
        <f t="shared" si="4"/>
        <v>0.011099289968410364</v>
      </c>
      <c r="H73" s="37">
        <f t="shared" si="5"/>
        <v>9.923119604900448</v>
      </c>
      <c r="J73" s="36"/>
      <c r="Y73"/>
      <c r="AF73" s="37">
        <v>0</v>
      </c>
    </row>
    <row r="74" spans="1:32" ht="13.5">
      <c r="A74" s="38"/>
      <c r="B74" s="114"/>
      <c r="C74" s="37"/>
      <c r="E74" s="39">
        <v>1.70000000000003</v>
      </c>
      <c r="F74" s="37">
        <f t="shared" si="3"/>
        <v>0.9599408431361856</v>
      </c>
      <c r="G74" s="37">
        <f t="shared" si="4"/>
        <v>0.009412311169830545</v>
      </c>
      <c r="H74" s="37">
        <f t="shared" si="5"/>
        <v>9.991752080206725</v>
      </c>
      <c r="J74" s="36"/>
      <c r="Y74"/>
      <c r="AF74" s="37">
        <v>0</v>
      </c>
    </row>
    <row r="75" spans="1:32" ht="13.5">
      <c r="A75" s="38"/>
      <c r="B75" s="114"/>
      <c r="C75" s="37"/>
      <c r="E75" s="39">
        <v>1.80000000000003</v>
      </c>
      <c r="F75" s="37">
        <f t="shared" si="3"/>
        <v>0.9678432252043885</v>
      </c>
      <c r="G75" s="37">
        <f t="shared" si="4"/>
        <v>0.007902382068202929</v>
      </c>
      <c r="H75" s="37">
        <f t="shared" si="5"/>
        <v>10.060384555513</v>
      </c>
      <c r="J75" s="36"/>
      <c r="Y75"/>
      <c r="AF75" s="37">
        <v>0</v>
      </c>
    </row>
    <row r="76" spans="1:32" ht="13.5">
      <c r="A76" s="38"/>
      <c r="B76" s="114"/>
      <c r="C76" s="37"/>
      <c r="E76" s="39">
        <v>1.90000000000003</v>
      </c>
      <c r="F76" s="37">
        <f t="shared" si="3"/>
        <v>0.9744119404783632</v>
      </c>
      <c r="G76" s="37">
        <f t="shared" si="4"/>
        <v>0.0065687152739747345</v>
      </c>
      <c r="H76" s="37">
        <f t="shared" si="5"/>
        <v>10.129017030819277</v>
      </c>
      <c r="J76" s="36"/>
      <c r="Y76"/>
      <c r="AF76" s="37">
        <v>0</v>
      </c>
    </row>
    <row r="77" spans="1:32" ht="13.5">
      <c r="A77" s="38"/>
      <c r="B77" s="114"/>
      <c r="C77" s="37"/>
      <c r="E77" s="39">
        <v>2.00000000000003</v>
      </c>
      <c r="F77" s="37">
        <f t="shared" si="3"/>
        <v>0.979817784594297</v>
      </c>
      <c r="G77" s="37">
        <f t="shared" si="4"/>
        <v>0.005405844115933811</v>
      </c>
      <c r="H77" s="37">
        <f t="shared" si="5"/>
        <v>10.197649506125554</v>
      </c>
      <c r="J77" s="36"/>
      <c r="Y77"/>
      <c r="AF77" s="37">
        <v>0</v>
      </c>
    </row>
    <row r="78" spans="1:32" ht="13.5">
      <c r="A78" s="38"/>
      <c r="B78" s="114"/>
      <c r="C78" s="37"/>
      <c r="E78" s="39">
        <v>2.10000000000003</v>
      </c>
      <c r="F78" s="37">
        <f t="shared" si="3"/>
        <v>0.9842223926089106</v>
      </c>
      <c r="G78" s="37">
        <f t="shared" si="4"/>
        <v>0.00440460801461362</v>
      </c>
      <c r="H78" s="37">
        <f t="shared" si="5"/>
        <v>10.266281981431831</v>
      </c>
      <c r="J78" s="36"/>
      <c r="Y78"/>
      <c r="AF78" s="37">
        <v>0</v>
      </c>
    </row>
    <row r="79" spans="1:32" ht="13.5">
      <c r="A79" s="38"/>
      <c r="B79" s="114"/>
      <c r="C79" s="37"/>
      <c r="E79" s="39">
        <v>2.20000000000003</v>
      </c>
      <c r="F79" s="37">
        <f aca="true" t="shared" si="6" ref="F79:F99">NORMDIST(E79+0.05,0,1,1)</f>
        <v>0.9877755273449562</v>
      </c>
      <c r="G79" s="37">
        <f t="shared" si="4"/>
        <v>0.003553134736045571</v>
      </c>
      <c r="H79" s="37">
        <f t="shared" si="5"/>
        <v>10.334914456738108</v>
      </c>
      <c r="J79" s="36"/>
      <c r="Y79"/>
      <c r="AF79" s="37">
        <v>0</v>
      </c>
    </row>
    <row r="80" spans="1:32" ht="13.5">
      <c r="A80" s="38"/>
      <c r="B80" s="114"/>
      <c r="C80" s="37"/>
      <c r="E80" s="39">
        <v>2.30000000000003</v>
      </c>
      <c r="F80" s="37">
        <f t="shared" si="6"/>
        <v>0.9906132944651622</v>
      </c>
      <c r="G80" s="37">
        <f aca="true" t="shared" si="7" ref="G80:G99">(F80-F79)</f>
        <v>0.002837767120206003</v>
      </c>
      <c r="H80" s="37">
        <f aca="true" t="shared" si="8" ref="H80:H99">C$5+E80*C$7</f>
        <v>10.403546932044385</v>
      </c>
      <c r="J80" s="36"/>
      <c r="Y80"/>
      <c r="AF80" s="37">
        <v>0</v>
      </c>
    </row>
    <row r="81" spans="1:32" ht="13.5">
      <c r="A81" s="38"/>
      <c r="B81" s="114"/>
      <c r="C81" s="37"/>
      <c r="E81" s="39">
        <v>2.40000000000004</v>
      </c>
      <c r="F81" s="37">
        <f t="shared" si="6"/>
        <v>0.9928571892647293</v>
      </c>
      <c r="G81" s="37">
        <f t="shared" si="7"/>
        <v>0.0022438947995671032</v>
      </c>
      <c r="H81" s="37">
        <f t="shared" si="8"/>
        <v>10.472179407350668</v>
      </c>
      <c r="J81" s="36"/>
      <c r="Y81"/>
      <c r="AF81" s="37">
        <v>0</v>
      </c>
    </row>
    <row r="82" spans="1:32" ht="13.5">
      <c r="A82" s="38"/>
      <c r="B82" s="114"/>
      <c r="C82" s="37"/>
      <c r="E82" s="39">
        <v>2.50000000000004</v>
      </c>
      <c r="F82" s="37">
        <f t="shared" si="6"/>
        <v>0.9946138540459339</v>
      </c>
      <c r="G82" s="37">
        <f t="shared" si="7"/>
        <v>0.0017566647812046199</v>
      </c>
      <c r="H82" s="37">
        <f t="shared" si="8"/>
        <v>10.540811882656945</v>
      </c>
      <c r="J82" s="36"/>
      <c r="Y82"/>
      <c r="AF82" s="37">
        <v>0</v>
      </c>
    </row>
    <row r="83" spans="1:32" ht="13.5">
      <c r="A83" s="38"/>
      <c r="B83" s="114"/>
      <c r="C83" s="37"/>
      <c r="E83" s="39">
        <v>2.60000000000004</v>
      </c>
      <c r="F83" s="37">
        <f t="shared" si="6"/>
        <v>0.9959754114572422</v>
      </c>
      <c r="G83" s="37">
        <f t="shared" si="7"/>
        <v>0.0013615574113082785</v>
      </c>
      <c r="H83" s="37">
        <f t="shared" si="8"/>
        <v>10.609444357963222</v>
      </c>
      <c r="J83" s="36"/>
      <c r="Y83"/>
      <c r="AF83" s="37">
        <v>0</v>
      </c>
    </row>
    <row r="84" spans="1:32" ht="13.5">
      <c r="A84" s="38"/>
      <c r="B84" s="114"/>
      <c r="C84" s="37"/>
      <c r="E84" s="39">
        <v>2.70000000000004</v>
      </c>
      <c r="F84" s="37">
        <f t="shared" si="6"/>
        <v>0.9970202367649458</v>
      </c>
      <c r="G84" s="37">
        <f t="shared" si="7"/>
        <v>0.0010448253077035563</v>
      </c>
      <c r="H84" s="37">
        <f t="shared" si="8"/>
        <v>10.678076833269499</v>
      </c>
      <c r="J84" s="36"/>
      <c r="Y84"/>
      <c r="AF84" s="37">
        <v>0</v>
      </c>
    </row>
    <row r="85" spans="1:32" ht="13.5">
      <c r="A85" s="38"/>
      <c r="B85" s="114"/>
      <c r="C85" s="37"/>
      <c r="E85" s="39">
        <v>2.80000000000004</v>
      </c>
      <c r="F85" s="37">
        <f t="shared" si="6"/>
        <v>0.997814038545087</v>
      </c>
      <c r="G85" s="37">
        <f t="shared" si="7"/>
        <v>0.0007938017801412123</v>
      </c>
      <c r="H85" s="37">
        <f t="shared" si="8"/>
        <v>10.746709308575774</v>
      </c>
      <c r="J85" s="36"/>
      <c r="Y85"/>
      <c r="AF85" s="37">
        <v>0</v>
      </c>
    </row>
    <row r="86" spans="1:32" ht="13.5">
      <c r="A86" s="38"/>
      <c r="B86" s="114"/>
      <c r="C86" s="37"/>
      <c r="E86" s="39">
        <v>2.90000000000004</v>
      </c>
      <c r="F86" s="37">
        <f t="shared" si="6"/>
        <v>0.9984111303526353</v>
      </c>
      <c r="G86" s="37">
        <f t="shared" si="7"/>
        <v>0.0005970918075483</v>
      </c>
      <c r="H86" s="37">
        <f t="shared" si="8"/>
        <v>10.815341783882051</v>
      </c>
      <c r="J86" s="36"/>
      <c r="Y86"/>
      <c r="AF86" s="37">
        <v>0</v>
      </c>
    </row>
    <row r="87" spans="1:32" ht="13.5">
      <c r="A87" s="38"/>
      <c r="B87" s="114"/>
      <c r="C87" s="37"/>
      <c r="E87" s="39">
        <v>3.00000000000004</v>
      </c>
      <c r="F87" s="37">
        <f t="shared" si="6"/>
        <v>0.9988557931689774</v>
      </c>
      <c r="G87" s="37">
        <f t="shared" si="7"/>
        <v>0.0004446628163421451</v>
      </c>
      <c r="H87" s="37">
        <f t="shared" si="8"/>
        <v>10.883974259188328</v>
      </c>
      <c r="J87" s="36"/>
      <c r="Y87"/>
      <c r="AF87" s="37">
        <v>0</v>
      </c>
    </row>
    <row r="88" spans="1:32" ht="13.5">
      <c r="A88" s="38"/>
      <c r="B88" s="114"/>
      <c r="C88" s="37"/>
      <c r="E88" s="39">
        <v>3.10000000000004</v>
      </c>
      <c r="F88" s="37">
        <f t="shared" si="6"/>
        <v>0.9991836476871716</v>
      </c>
      <c r="G88" s="37">
        <f t="shared" si="7"/>
        <v>0.00032785451819417055</v>
      </c>
      <c r="H88" s="37">
        <f t="shared" si="8"/>
        <v>10.952606734494605</v>
      </c>
      <c r="J88" s="36"/>
      <c r="Y88"/>
      <c r="AF88" s="37">
        <v>0</v>
      </c>
    </row>
    <row r="89" spans="1:32" ht="13.5">
      <c r="A89" s="38"/>
      <c r="B89" s="114"/>
      <c r="C89" s="37"/>
      <c r="E89" s="39">
        <v>3.20000000000004</v>
      </c>
      <c r="F89" s="37">
        <f t="shared" si="6"/>
        <v>0.9994229749576093</v>
      </c>
      <c r="G89" s="37">
        <f t="shared" si="7"/>
        <v>0.00023932727043773916</v>
      </c>
      <c r="H89" s="37">
        <f t="shared" si="8"/>
        <v>11.021239209800882</v>
      </c>
      <c r="J89" s="36"/>
      <c r="Y89"/>
      <c r="AF89" s="37">
        <v>0</v>
      </c>
    </row>
    <row r="90" spans="1:32" ht="13.5">
      <c r="A90" s="38"/>
      <c r="B90" s="114"/>
      <c r="C90" s="37"/>
      <c r="E90" s="39">
        <v>3.30000000000004</v>
      </c>
      <c r="F90" s="37">
        <f t="shared" si="6"/>
        <v>0.9995959421981361</v>
      </c>
      <c r="G90" s="37">
        <f t="shared" si="7"/>
        <v>0.0001729672405267335</v>
      </c>
      <c r="H90" s="37">
        <f t="shared" si="8"/>
        <v>11.089871685107159</v>
      </c>
      <c r="J90" s="36"/>
      <c r="Y90"/>
      <c r="AF90" s="37">
        <v>0</v>
      </c>
    </row>
    <row r="91" spans="1:32" ht="13.5">
      <c r="A91" s="38"/>
      <c r="B91" s="114"/>
      <c r="C91" s="37"/>
      <c r="E91" s="39">
        <v>3.40000000000004</v>
      </c>
      <c r="F91" s="37">
        <f t="shared" si="6"/>
        <v>0.9997197067231839</v>
      </c>
      <c r="G91" s="37">
        <f t="shared" si="7"/>
        <v>0.00012376452504780922</v>
      </c>
      <c r="H91" s="37">
        <f t="shared" si="8"/>
        <v>11.158504160413436</v>
      </c>
      <c r="J91" s="36"/>
      <c r="Y91"/>
      <c r="AF91" s="37">
        <v>0</v>
      </c>
    </row>
    <row r="92" spans="1:32" ht="13.5">
      <c r="A92" s="38"/>
      <c r="B92" s="114"/>
      <c r="C92" s="37"/>
      <c r="E92" s="39">
        <v>3.50000000000004</v>
      </c>
      <c r="F92" s="37">
        <f t="shared" si="6"/>
        <v>0.9998073844243643</v>
      </c>
      <c r="G92" s="37">
        <f t="shared" si="7"/>
        <v>8.767770118045526E-05</v>
      </c>
      <c r="H92" s="37">
        <f t="shared" si="8"/>
        <v>11.227136635719711</v>
      </c>
      <c r="J92" s="36"/>
      <c r="Y92"/>
      <c r="AF92" s="37">
        <v>0</v>
      </c>
    </row>
    <row r="93" spans="1:32" ht="13.5">
      <c r="A93" s="38"/>
      <c r="B93" s="114"/>
      <c r="C93" s="37"/>
      <c r="E93" s="39">
        <v>3.60000000000004</v>
      </c>
      <c r="F93" s="37">
        <f t="shared" si="6"/>
        <v>0.9998688798455795</v>
      </c>
      <c r="G93" s="37">
        <f t="shared" si="7"/>
        <v>6.149542121514084E-05</v>
      </c>
      <c r="H93" s="37">
        <f t="shared" si="8"/>
        <v>11.295769111025988</v>
      </c>
      <c r="J93" s="36"/>
      <c r="Y93"/>
      <c r="AF93" s="37">
        <v>0</v>
      </c>
    </row>
    <row r="94" spans="1:32" ht="13.5">
      <c r="A94" s="38"/>
      <c r="B94" s="114"/>
      <c r="C94" s="37"/>
      <c r="E94" s="39">
        <v>3.70000000000004</v>
      </c>
      <c r="F94" s="37">
        <f t="shared" si="6"/>
        <v>0.9999115827147992</v>
      </c>
      <c r="G94" s="37">
        <f t="shared" si="7"/>
        <v>4.270286921970179E-05</v>
      </c>
      <c r="H94" s="37">
        <f t="shared" si="8"/>
        <v>11.364401586332265</v>
      </c>
      <c r="J94" s="36"/>
      <c r="Y94"/>
      <c r="AF94" s="37">
        <v>0</v>
      </c>
    </row>
    <row r="95" spans="1:32" ht="13.5">
      <c r="A95" s="38"/>
      <c r="B95" s="114"/>
      <c r="C95" s="37"/>
      <c r="E95" s="39">
        <v>3.80000000000004</v>
      </c>
      <c r="F95" s="37">
        <f t="shared" si="6"/>
        <v>0.9999409410875811</v>
      </c>
      <c r="G95" s="37">
        <f t="shared" si="7"/>
        <v>2.9358372781951303E-05</v>
      </c>
      <c r="H95" s="37">
        <f t="shared" si="8"/>
        <v>11.433034061638542</v>
      </c>
      <c r="J95" s="36"/>
      <c r="Y95"/>
      <c r="AF95" s="37">
        <v>0</v>
      </c>
    </row>
    <row r="96" spans="1:32" ht="13.5">
      <c r="A96" s="38"/>
      <c r="B96" s="114"/>
      <c r="C96" s="37"/>
      <c r="E96" s="39">
        <v>3.90000000000004</v>
      </c>
      <c r="F96" s="37">
        <f t="shared" si="6"/>
        <v>0.9999609244034022</v>
      </c>
      <c r="G96" s="37">
        <f t="shared" si="7"/>
        <v>1.9983315821092695E-05</v>
      </c>
      <c r="H96" s="37">
        <f t="shared" si="8"/>
        <v>11.501666536944818</v>
      </c>
      <c r="J96" s="36"/>
      <c r="Y96"/>
      <c r="AF96" s="37">
        <v>0</v>
      </c>
    </row>
    <row r="97" spans="1:32" ht="13.5">
      <c r="A97" s="38"/>
      <c r="B97" s="114"/>
      <c r="C97" s="37"/>
      <c r="E97" s="39">
        <v>4.00000000000004</v>
      </c>
      <c r="F97" s="37">
        <f t="shared" si="6"/>
        <v>0.9999743911835259</v>
      </c>
      <c r="G97" s="37">
        <f t="shared" si="7"/>
        <v>1.346678012370539E-05</v>
      </c>
      <c r="H97" s="37">
        <f t="shared" si="8"/>
        <v>11.570299012251095</v>
      </c>
      <c r="J97" s="36"/>
      <c r="Y97"/>
      <c r="AF97" s="37">
        <v>0</v>
      </c>
    </row>
    <row r="98" spans="1:32" ht="13.5">
      <c r="A98" s="38"/>
      <c r="B98" s="114"/>
      <c r="C98" s="37"/>
      <c r="E98" s="39">
        <v>4.10000000000004</v>
      </c>
      <c r="F98" s="37">
        <f t="shared" si="6"/>
        <v>0.9999833762362703</v>
      </c>
      <c r="G98" s="37">
        <f t="shared" si="7"/>
        <v>8.985052744381328E-06</v>
      </c>
      <c r="H98" s="37">
        <f t="shared" si="8"/>
        <v>11.638931487557372</v>
      </c>
      <c r="J98" s="36"/>
      <c r="Y98"/>
      <c r="AF98" s="37">
        <v>0</v>
      </c>
    </row>
    <row r="99" spans="1:32" ht="13.5">
      <c r="A99" s="38"/>
      <c r="B99" s="114"/>
      <c r="C99" s="37"/>
      <c r="E99" s="39">
        <v>4.20000000000004</v>
      </c>
      <c r="F99" s="37">
        <f t="shared" si="6"/>
        <v>0.9999893114742251</v>
      </c>
      <c r="G99" s="37">
        <f t="shared" si="7"/>
        <v>5.93523795477946E-06</v>
      </c>
      <c r="H99" s="37">
        <f t="shared" si="8"/>
        <v>11.707563962863649</v>
      </c>
      <c r="J99" s="36"/>
      <c r="Y99"/>
      <c r="AF99" s="37">
        <v>0</v>
      </c>
    </row>
    <row r="100" spans="1:32" ht="13.5">
      <c r="A100" s="38"/>
      <c r="B100" s="114"/>
      <c r="C100" s="37"/>
      <c r="F100" s="37"/>
      <c r="N100" s="36"/>
      <c r="Y100"/>
      <c r="AF100" s="37">
        <v>0</v>
      </c>
    </row>
    <row r="101" spans="1:32" ht="13.5">
      <c r="A101" s="38"/>
      <c r="B101" s="114"/>
      <c r="C101" s="37"/>
      <c r="F101" s="37"/>
      <c r="N101" s="36"/>
      <c r="Y101"/>
      <c r="AF101" s="37">
        <v>0</v>
      </c>
    </row>
    <row r="102" spans="1:32" ht="13.5">
      <c r="A102" s="38"/>
      <c r="B102" s="114"/>
      <c r="C102" s="37"/>
      <c r="F102" s="37"/>
      <c r="N102" s="36"/>
      <c r="Y102"/>
      <c r="AF102" s="37">
        <v>0</v>
      </c>
    </row>
    <row r="103" spans="1:32" ht="13.5">
      <c r="A103" s="38"/>
      <c r="B103" s="114"/>
      <c r="C103" s="37"/>
      <c r="F103" s="37"/>
      <c r="N103" s="36"/>
      <c r="Y103"/>
      <c r="AF103" s="37">
        <v>0</v>
      </c>
    </row>
    <row r="104" spans="1:32" ht="13.5">
      <c r="A104" s="38"/>
      <c r="B104" s="114"/>
      <c r="C104" s="37"/>
      <c r="F104" s="37"/>
      <c r="N104" s="36"/>
      <c r="Y104"/>
      <c r="AF104" s="37">
        <v>0</v>
      </c>
    </row>
    <row r="105" spans="1:32" ht="13.5">
      <c r="A105" s="38"/>
      <c r="B105" s="114"/>
      <c r="C105" s="37"/>
      <c r="F105" s="37"/>
      <c r="N105" s="36"/>
      <c r="Y105"/>
      <c r="AF105" s="37">
        <v>0</v>
      </c>
    </row>
    <row r="106" spans="1:32" ht="13.5">
      <c r="A106" s="38"/>
      <c r="B106" s="114"/>
      <c r="C106" s="37"/>
      <c r="F106" s="37"/>
      <c r="N106" s="36"/>
      <c r="Y106"/>
      <c r="AF106" s="37">
        <v>0</v>
      </c>
    </row>
    <row r="107" spans="1:32" ht="13.5">
      <c r="A107" s="38"/>
      <c r="B107" s="114"/>
      <c r="C107" s="37"/>
      <c r="F107" s="37"/>
      <c r="N107" s="36"/>
      <c r="Y107"/>
      <c r="AF107" s="37">
        <v>0</v>
      </c>
    </row>
    <row r="108" spans="1:32" ht="13.5">
      <c r="A108" s="38"/>
      <c r="B108" s="114"/>
      <c r="C108" s="37"/>
      <c r="F108" s="37"/>
      <c r="N108" s="36"/>
      <c r="Y108"/>
      <c r="AF108" s="37">
        <v>0</v>
      </c>
    </row>
    <row r="109" spans="1:32" ht="13.5">
      <c r="A109" s="38"/>
      <c r="B109" s="114"/>
      <c r="C109" s="37"/>
      <c r="F109" s="37"/>
      <c r="N109" s="36"/>
      <c r="Y109"/>
      <c r="AF109" s="37">
        <v>0</v>
      </c>
    </row>
    <row r="110" spans="1:32" ht="13.5">
      <c r="A110" s="38"/>
      <c r="B110" s="114"/>
      <c r="C110" s="37"/>
      <c r="F110" s="37"/>
      <c r="N110" s="36"/>
      <c r="Y110"/>
      <c r="AF110" s="37">
        <v>0</v>
      </c>
    </row>
    <row r="111" spans="1:32" ht="13.5">
      <c r="A111" s="38"/>
      <c r="B111" s="114"/>
      <c r="C111" s="37"/>
      <c r="F111" s="37"/>
      <c r="N111" s="36"/>
      <c r="Y111"/>
      <c r="AF111" s="37">
        <v>0</v>
      </c>
    </row>
    <row r="112" spans="1:32" ht="13.5">
      <c r="A112" s="38"/>
      <c r="B112" s="114"/>
      <c r="C112" s="37"/>
      <c r="F112" s="37"/>
      <c r="N112" s="36"/>
      <c r="Y112"/>
      <c r="AF112" s="37">
        <v>0</v>
      </c>
    </row>
    <row r="113" spans="1:32" ht="13.5">
      <c r="A113" s="38"/>
      <c r="B113" s="114"/>
      <c r="C113" s="37"/>
      <c r="F113" s="37"/>
      <c r="N113" s="36"/>
      <c r="Y113"/>
      <c r="AF113" s="37">
        <v>0</v>
      </c>
    </row>
    <row r="114" spans="1:32" ht="13.5">
      <c r="A114" s="38"/>
      <c r="B114" s="114"/>
      <c r="C114" s="37"/>
      <c r="F114" s="37"/>
      <c r="N114" s="36"/>
      <c r="Y114"/>
      <c r="AF114" s="37">
        <v>0</v>
      </c>
    </row>
    <row r="115" spans="1:32" ht="13.5">
      <c r="A115" s="38"/>
      <c r="B115" s="114"/>
      <c r="C115" s="37"/>
      <c r="F115" s="37"/>
      <c r="N115" s="36"/>
      <c r="Y115"/>
      <c r="AF115" s="37">
        <v>0</v>
      </c>
    </row>
    <row r="116" spans="3:32" ht="13.5">
      <c r="C116" s="37"/>
      <c r="F116" s="37"/>
      <c r="N116" s="36"/>
      <c r="Y116"/>
      <c r="AF116" s="36"/>
    </row>
    <row r="117" spans="3:25" ht="13.5">
      <c r="C117" s="37"/>
      <c r="F117" s="37"/>
      <c r="N117" s="36"/>
      <c r="Y117"/>
    </row>
  </sheetData>
  <sheetProtection/>
  <mergeCells count="14">
    <mergeCell ref="A8:B8"/>
    <mergeCell ref="A9:B9"/>
    <mergeCell ref="A10:B10"/>
    <mergeCell ref="A11:B11"/>
    <mergeCell ref="A1:C1"/>
    <mergeCell ref="I14:J14"/>
    <mergeCell ref="A14:B14"/>
    <mergeCell ref="A12:B12"/>
    <mergeCell ref="A4:C4"/>
    <mergeCell ref="A5:B5"/>
    <mergeCell ref="A6:B6"/>
    <mergeCell ref="A7:B7"/>
    <mergeCell ref="A3:C3"/>
    <mergeCell ref="A2:C2"/>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B23" sqref="B23"/>
    </sheetView>
  </sheetViews>
  <sheetFormatPr defaultColWidth="8.8515625" defaultRowHeight="15"/>
  <cols>
    <col min="1" max="1" width="44.8515625" style="0" customWidth="1"/>
    <col min="2" max="2" width="23.140625" style="0" customWidth="1"/>
  </cols>
  <sheetData>
    <row r="1" spans="1:2" ht="33.75" customHeight="1">
      <c r="A1" s="133" t="s">
        <v>88</v>
      </c>
      <c r="B1" s="156"/>
    </row>
    <row r="2" spans="1:2" ht="27" customHeight="1" thickBot="1">
      <c r="A2" s="157" t="s">
        <v>92</v>
      </c>
      <c r="B2" s="158"/>
    </row>
    <row r="3" spans="1:2" ht="63.75" customHeight="1" thickBot="1">
      <c r="A3" s="159" t="s">
        <v>105</v>
      </c>
      <c r="B3" s="160"/>
    </row>
    <row r="4" spans="1:2" ht="21" customHeight="1">
      <c r="A4" s="161" t="s">
        <v>10</v>
      </c>
      <c r="B4" s="162"/>
    </row>
    <row r="5" spans="1:2" ht="13.5">
      <c r="A5" s="53" t="s">
        <v>31</v>
      </c>
      <c r="B5" s="54">
        <v>1000</v>
      </c>
    </row>
    <row r="6" spans="1:2" ht="13.5">
      <c r="A6" s="55" t="s">
        <v>32</v>
      </c>
      <c r="B6" s="56">
        <v>1000</v>
      </c>
    </row>
    <row r="7" spans="1:2" ht="27.75">
      <c r="A7" s="55" t="s">
        <v>33</v>
      </c>
      <c r="B7" s="56">
        <v>50</v>
      </c>
    </row>
    <row r="8" spans="1:2" ht="17.25" customHeight="1">
      <c r="A8" s="55" t="s">
        <v>34</v>
      </c>
      <c r="B8" s="56">
        <f>B7/B6</f>
        <v>0.05</v>
      </c>
    </row>
    <row r="9" spans="1:2" ht="17.25" customHeight="1">
      <c r="A9" s="55" t="s">
        <v>3</v>
      </c>
      <c r="B9" s="56">
        <f>B8*(1-B8)</f>
        <v>0.0475</v>
      </c>
    </row>
    <row r="10" spans="1:2" ht="33.75" customHeight="1">
      <c r="A10" s="55" t="s">
        <v>5</v>
      </c>
      <c r="B10" s="56">
        <f>SQRT(B9/B6)</f>
        <v>0.006892024376045111</v>
      </c>
    </row>
    <row r="11" spans="1:2" ht="17.25" customHeight="1">
      <c r="A11" s="55" t="s">
        <v>35</v>
      </c>
      <c r="B11" s="56">
        <f>TINV(0.1,B6)</f>
        <v>1.6463788172854321</v>
      </c>
    </row>
    <row r="12" spans="1:2" ht="17.25" customHeight="1" thickBot="1">
      <c r="A12" s="60" t="s">
        <v>108</v>
      </c>
      <c r="B12" s="61">
        <f>B11*B10</f>
        <v>0.011346882940935518</v>
      </c>
    </row>
    <row r="13" spans="1:2" ht="31.5" customHeight="1">
      <c r="A13" s="163" t="s">
        <v>36</v>
      </c>
      <c r="B13" s="164"/>
    </row>
    <row r="14" spans="1:2" ht="17.25" customHeight="1">
      <c r="A14" s="57" t="s">
        <v>8</v>
      </c>
      <c r="B14" s="106">
        <f>B8+B12</f>
        <v>0.06134688294093552</v>
      </c>
    </row>
    <row r="15" spans="1:2" ht="17.25" customHeight="1">
      <c r="A15" s="58" t="s">
        <v>9</v>
      </c>
      <c r="B15" s="107">
        <f>B8-B12</f>
        <v>0.03865311705906448</v>
      </c>
    </row>
    <row r="16" spans="1:2" ht="27.75" customHeight="1">
      <c r="A16" s="165" t="s">
        <v>37</v>
      </c>
      <c r="B16" s="166"/>
    </row>
    <row r="17" spans="1:2" ht="13.5">
      <c r="A17" s="57" t="s">
        <v>8</v>
      </c>
      <c r="B17" s="104">
        <f>B5/B15</f>
        <v>25871.134751485497</v>
      </c>
    </row>
    <row r="18" spans="1:2" ht="15" thickBot="1">
      <c r="A18" s="59" t="s">
        <v>9</v>
      </c>
      <c r="B18" s="105">
        <f>B5/B14</f>
        <v>16300.74670562798</v>
      </c>
    </row>
  </sheetData>
  <sheetProtection/>
  <mergeCells count="6">
    <mergeCell ref="A1:B1"/>
    <mergeCell ref="A2:B2"/>
    <mergeCell ref="A3:B3"/>
    <mergeCell ref="A4:B4"/>
    <mergeCell ref="A13:B13"/>
    <mergeCell ref="A16:B16"/>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D21" sqref="D21"/>
    </sheetView>
  </sheetViews>
  <sheetFormatPr defaultColWidth="8.8515625" defaultRowHeight="15"/>
  <cols>
    <col min="1" max="1" width="32.140625" style="0" customWidth="1"/>
    <col min="2" max="2" width="15.421875" style="0" customWidth="1"/>
    <col min="3" max="3" width="14.421875" style="0" customWidth="1"/>
    <col min="4" max="4" width="20.8515625" style="0" customWidth="1"/>
  </cols>
  <sheetData>
    <row r="1" spans="1:4" ht="21.75" customHeight="1">
      <c r="A1" s="167" t="s">
        <v>89</v>
      </c>
      <c r="B1" s="168"/>
      <c r="C1" s="168"/>
      <c r="D1" s="169"/>
    </row>
    <row r="2" spans="1:4" ht="21.75" customHeight="1" thickBot="1">
      <c r="A2" s="173" t="s">
        <v>94</v>
      </c>
      <c r="B2" s="174"/>
      <c r="C2" s="174"/>
      <c r="D2" s="175"/>
    </row>
    <row r="3" spans="1:5" ht="156" customHeight="1">
      <c r="A3" s="170" t="s">
        <v>90</v>
      </c>
      <c r="B3" s="171"/>
      <c r="C3" s="171"/>
      <c r="D3" s="172"/>
      <c r="E3" s="26"/>
    </row>
    <row r="4" spans="1:5" ht="21.75" customHeight="1">
      <c r="A4" s="93"/>
      <c r="B4" s="91" t="s">
        <v>45</v>
      </c>
      <c r="C4" s="91" t="s">
        <v>46</v>
      </c>
      <c r="D4" s="92" t="s">
        <v>47</v>
      </c>
      <c r="E4" s="26"/>
    </row>
    <row r="5" spans="1:5" ht="13.5">
      <c r="A5" s="95" t="s">
        <v>43</v>
      </c>
      <c r="B5" s="32">
        <v>30</v>
      </c>
      <c r="C5" s="33">
        <v>2.433333333333333</v>
      </c>
      <c r="D5" s="44">
        <v>0.391954022988506</v>
      </c>
      <c r="E5" s="26"/>
    </row>
    <row r="6" spans="1:4" ht="13.5">
      <c r="A6" s="96" t="s">
        <v>44</v>
      </c>
      <c r="B6" s="32">
        <v>85</v>
      </c>
      <c r="C6" s="33">
        <v>2.0941176470588236</v>
      </c>
      <c r="D6" s="44">
        <v>0.6815126050420168</v>
      </c>
    </row>
    <row r="7" spans="1:4" ht="29.25" customHeight="1" thickBot="1">
      <c r="A7" s="97" t="s">
        <v>50</v>
      </c>
      <c r="B7" s="50">
        <v>115</v>
      </c>
      <c r="C7" s="51">
        <v>2.0869565217391304</v>
      </c>
      <c r="D7" s="52">
        <v>0.6590389016018307</v>
      </c>
    </row>
    <row r="8" spans="1:4" ht="13.5">
      <c r="A8" s="45"/>
      <c r="B8" s="32"/>
      <c r="C8" s="33"/>
      <c r="D8" s="44"/>
    </row>
    <row r="9" spans="1:4" ht="43.5" customHeight="1">
      <c r="A9" s="94"/>
      <c r="B9" s="91" t="s">
        <v>49</v>
      </c>
      <c r="C9" s="91" t="s">
        <v>48</v>
      </c>
      <c r="D9" s="92" t="s">
        <v>51</v>
      </c>
    </row>
    <row r="10" spans="1:4" ht="13.5">
      <c r="A10" s="98" t="s">
        <v>40</v>
      </c>
      <c r="B10" s="34">
        <f>C5-C6</f>
        <v>0.3392156862745095</v>
      </c>
      <c r="C10" s="35">
        <f>(D5/B5+D6/B6)^0.5</f>
        <v>0.1451996193281937</v>
      </c>
      <c r="D10" s="46">
        <f>NORMDIST(0,B10,C10,1)</f>
        <v>0.00974034995380095</v>
      </c>
    </row>
    <row r="11" spans="1:6" ht="13.5">
      <c r="A11" s="99" t="s">
        <v>41</v>
      </c>
      <c r="B11" s="34">
        <f>C6-C7</f>
        <v>0.007161125319693262</v>
      </c>
      <c r="C11" s="35">
        <f>(D6/B6+D7/B7)^0.5</f>
        <v>0.11725428952001166</v>
      </c>
      <c r="D11" s="46">
        <f>NORMDIST(0,B11,C11,1)</f>
        <v>0.47565035222839186</v>
      </c>
      <c r="F11" s="24"/>
    </row>
    <row r="12" spans="1:6" ht="15" thickBot="1">
      <c r="A12" s="100" t="s">
        <v>42</v>
      </c>
      <c r="B12" s="47">
        <f>C5-C7</f>
        <v>0.34637681159420275</v>
      </c>
      <c r="C12" s="48">
        <f>(D7/B7+D5/B5)^0.5</f>
        <v>0.13709816613297235</v>
      </c>
      <c r="D12" s="49">
        <f>NORMDIST(0,B12,C12,1)</f>
        <v>0.005760473383473807</v>
      </c>
      <c r="F12" s="27"/>
    </row>
    <row r="13" ht="13.5">
      <c r="E13" s="26"/>
    </row>
    <row r="14" spans="3:5" ht="13.5">
      <c r="C14" s="25"/>
      <c r="D14" s="25"/>
      <c r="E14" s="26"/>
    </row>
    <row r="15" spans="3:4" ht="13.5">
      <c r="C15" s="25"/>
      <c r="D15" s="25"/>
    </row>
    <row r="16" spans="3:4" ht="13.5">
      <c r="C16" s="21"/>
      <c r="D16" s="21"/>
    </row>
    <row r="17" ht="13.5">
      <c r="C17" s="23"/>
    </row>
    <row r="18" ht="13.5">
      <c r="C18" s="23"/>
    </row>
  </sheetData>
  <sheetProtection/>
  <mergeCells count="3">
    <mergeCell ref="A1:D1"/>
    <mergeCell ref="A3:D3"/>
    <mergeCell ref="A2:D2"/>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N42"/>
  <sheetViews>
    <sheetView tabSelected="1" workbookViewId="0" topLeftCell="A1">
      <selection activeCell="A16" sqref="A16"/>
    </sheetView>
  </sheetViews>
  <sheetFormatPr defaultColWidth="8.8515625" defaultRowHeight="15"/>
  <cols>
    <col min="1" max="1" width="19.00390625" style="0" customWidth="1"/>
    <col min="2" max="2" width="14.7109375" style="0" customWidth="1"/>
    <col min="3" max="3" width="14.140625" style="0" customWidth="1"/>
    <col min="4" max="4" width="14.7109375" style="0" customWidth="1"/>
    <col min="5" max="5" width="15.28125" style="0" customWidth="1"/>
    <col min="6" max="6" width="11.7109375" style="0" customWidth="1"/>
    <col min="7" max="8" width="8.8515625" style="0" customWidth="1"/>
    <col min="9" max="9" width="10.8515625" style="0" customWidth="1"/>
    <col min="10" max="10" width="11.28125" style="0" customWidth="1"/>
    <col min="11" max="11" width="12.8515625" style="0" customWidth="1"/>
    <col min="12" max="12" width="12.7109375" style="0" customWidth="1"/>
  </cols>
  <sheetData>
    <row r="1" spans="1:14" ht="27" customHeight="1">
      <c r="A1" s="179" t="s">
        <v>87</v>
      </c>
      <c r="B1" s="180"/>
      <c r="C1" s="180"/>
      <c r="D1" s="180"/>
      <c r="E1" s="181"/>
      <c r="F1" s="80"/>
      <c r="G1" s="81"/>
      <c r="H1" s="81"/>
      <c r="I1" s="81"/>
      <c r="J1" s="82"/>
      <c r="K1" s="82"/>
      <c r="L1" s="82"/>
      <c r="M1" s="83"/>
      <c r="N1" s="84"/>
    </row>
    <row r="2" spans="1:14" ht="27" customHeight="1" thickBot="1">
      <c r="A2" s="182" t="s">
        <v>93</v>
      </c>
      <c r="B2" s="183"/>
      <c r="C2" s="183"/>
      <c r="D2" s="183"/>
      <c r="E2" s="184"/>
      <c r="F2" s="85"/>
      <c r="G2" s="86"/>
      <c r="H2" s="86"/>
      <c r="I2" s="86"/>
      <c r="J2" s="86"/>
      <c r="K2" s="86"/>
      <c r="L2" s="86"/>
      <c r="M2" s="32"/>
      <c r="N2" s="62"/>
    </row>
    <row r="3" spans="1:14" ht="123" customHeight="1" thickBot="1">
      <c r="A3" s="188" t="s">
        <v>106</v>
      </c>
      <c r="B3" s="189"/>
      <c r="C3" s="189"/>
      <c r="D3" s="189"/>
      <c r="E3" s="190"/>
      <c r="F3" s="87"/>
      <c r="G3" s="43"/>
      <c r="H3" s="43"/>
      <c r="I3" s="43"/>
      <c r="J3" s="32"/>
      <c r="K3" s="32"/>
      <c r="L3" s="32"/>
      <c r="M3" s="32"/>
      <c r="N3" s="62"/>
    </row>
    <row r="4" spans="1:14" ht="24" customHeight="1" thickBot="1">
      <c r="A4" s="176" t="s">
        <v>81</v>
      </c>
      <c r="B4" s="177"/>
      <c r="C4" s="177"/>
      <c r="D4" s="177"/>
      <c r="E4" s="178"/>
      <c r="F4" s="87"/>
      <c r="G4" s="43"/>
      <c r="H4" s="43"/>
      <c r="I4" s="43"/>
      <c r="J4" s="32"/>
      <c r="K4" s="32"/>
      <c r="L4" s="32"/>
      <c r="M4" s="32"/>
      <c r="N4" s="62"/>
    </row>
    <row r="5" spans="1:14" ht="24" customHeight="1">
      <c r="A5" s="185" t="s">
        <v>78</v>
      </c>
      <c r="B5" s="186"/>
      <c r="C5" s="186"/>
      <c r="D5" s="187"/>
      <c r="E5" s="76">
        <f>CORREL(C14:C41,B14:B41)</f>
        <v>0.7029521366343898</v>
      </c>
      <c r="F5" s="87"/>
      <c r="G5" s="43"/>
      <c r="H5" s="43"/>
      <c r="I5" s="43"/>
      <c r="J5" s="32"/>
      <c r="K5" s="32"/>
      <c r="L5" s="32"/>
      <c r="M5" s="32"/>
      <c r="N5" s="62"/>
    </row>
    <row r="6" spans="1:14" ht="24" customHeight="1">
      <c r="A6" s="185" t="s">
        <v>82</v>
      </c>
      <c r="B6" s="186"/>
      <c r="C6" s="186"/>
      <c r="D6" s="187"/>
      <c r="E6" s="76">
        <f>SLOPE(C14:C41,B14:B41)</f>
        <v>0.21545340272911928</v>
      </c>
      <c r="F6" s="87"/>
      <c r="G6" s="43"/>
      <c r="H6" s="43"/>
      <c r="I6" s="43"/>
      <c r="J6" s="32"/>
      <c r="K6" s="32"/>
      <c r="L6" s="32"/>
      <c r="M6" s="32"/>
      <c r="N6" s="62"/>
    </row>
    <row r="7" spans="1:14" ht="24" customHeight="1" thickBot="1">
      <c r="A7" s="185" t="s">
        <v>79</v>
      </c>
      <c r="B7" s="186"/>
      <c r="C7" s="186"/>
      <c r="D7" s="187"/>
      <c r="E7" s="76">
        <f>INTERCEPT(C14:C41,B14:B41)</f>
        <v>0.8773311443482696</v>
      </c>
      <c r="F7" s="87"/>
      <c r="G7" s="43"/>
      <c r="H7" s="43"/>
      <c r="I7" s="43"/>
      <c r="J7" s="32"/>
      <c r="K7" s="32"/>
      <c r="L7" s="32"/>
      <c r="M7" s="32"/>
      <c r="N7" s="62"/>
    </row>
    <row r="8" spans="1:14" ht="24" customHeight="1" thickBot="1">
      <c r="A8" s="185" t="s">
        <v>83</v>
      </c>
      <c r="B8" s="197"/>
      <c r="C8" s="197"/>
      <c r="D8" s="197"/>
      <c r="E8" s="77">
        <v>3</v>
      </c>
      <c r="F8" s="75" t="s">
        <v>91</v>
      </c>
      <c r="G8" s="43"/>
      <c r="H8" s="43"/>
      <c r="I8" s="43"/>
      <c r="J8" s="32"/>
      <c r="K8" s="32"/>
      <c r="L8" s="32"/>
      <c r="M8" s="32"/>
      <c r="N8" s="62"/>
    </row>
    <row r="9" spans="1:14" ht="24" customHeight="1">
      <c r="A9" s="185" t="s">
        <v>84</v>
      </c>
      <c r="B9" s="197"/>
      <c r="C9" s="197"/>
      <c r="D9" s="197"/>
      <c r="E9" s="78">
        <f>E10+1.645*STEYX(C14:C41,B14:B41)</f>
        <v>2.417092834203415</v>
      </c>
      <c r="F9" s="87"/>
      <c r="G9" s="43"/>
      <c r="H9" s="43"/>
      <c r="I9" s="43"/>
      <c r="J9" s="32"/>
      <c r="K9" s="32"/>
      <c r="L9" s="32"/>
      <c r="M9" s="32"/>
      <c r="N9" s="62"/>
    </row>
    <row r="10" spans="1:14" ht="24" customHeight="1">
      <c r="A10" s="185" t="s">
        <v>85</v>
      </c>
      <c r="B10" s="197"/>
      <c r="C10" s="197"/>
      <c r="D10" s="197"/>
      <c r="E10" s="76">
        <f>E8*E6+E7</f>
        <v>1.5236913525356275</v>
      </c>
      <c r="F10" s="87"/>
      <c r="G10" s="43"/>
      <c r="H10" s="43"/>
      <c r="I10" s="43"/>
      <c r="J10" s="32"/>
      <c r="K10" s="32"/>
      <c r="L10" s="32"/>
      <c r="M10" s="32"/>
      <c r="N10" s="62"/>
    </row>
    <row r="11" spans="1:14" ht="24" customHeight="1" thickBot="1">
      <c r="A11" s="198" t="s">
        <v>86</v>
      </c>
      <c r="B11" s="199"/>
      <c r="C11" s="199"/>
      <c r="D11" s="199"/>
      <c r="E11" s="79">
        <f>E10-1.645*STEYX(C14:C41,B14:B41)</f>
        <v>0.6302898708678402</v>
      </c>
      <c r="F11" s="87"/>
      <c r="G11" s="43"/>
      <c r="H11" s="43"/>
      <c r="I11" s="43"/>
      <c r="J11" s="32"/>
      <c r="K11" s="32"/>
      <c r="L11" s="32"/>
      <c r="M11" s="32"/>
      <c r="N11" s="62"/>
    </row>
    <row r="12" spans="1:14" ht="15" thickBot="1">
      <c r="A12" s="2"/>
      <c r="B12" s="2"/>
      <c r="C12" s="2"/>
      <c r="D12" s="2"/>
      <c r="E12" s="2"/>
      <c r="F12" s="88"/>
      <c r="G12" s="89"/>
      <c r="H12" s="89"/>
      <c r="I12" s="89"/>
      <c r="J12" s="50"/>
      <c r="K12" s="50"/>
      <c r="L12" s="50"/>
      <c r="M12" s="50"/>
      <c r="N12" s="90"/>
    </row>
    <row r="13" spans="2:12" ht="48" customHeight="1" thickBot="1">
      <c r="B13" s="123" t="s">
        <v>76</v>
      </c>
      <c r="C13" s="124" t="s">
        <v>77</v>
      </c>
      <c r="D13" s="200" t="s">
        <v>80</v>
      </c>
      <c r="E13" s="201"/>
      <c r="F13" s="201"/>
      <c r="G13" s="201"/>
      <c r="H13" s="201"/>
      <c r="I13" s="201"/>
      <c r="J13" s="202"/>
      <c r="K13" s="202"/>
      <c r="L13" s="203"/>
    </row>
    <row r="14" spans="2:12" ht="13.5">
      <c r="B14" s="71">
        <v>2.479990725455981</v>
      </c>
      <c r="C14" s="72">
        <v>0.3</v>
      </c>
      <c r="D14" s="191" t="s">
        <v>52</v>
      </c>
      <c r="E14" s="192"/>
      <c r="F14" s="192"/>
      <c r="G14" s="192"/>
      <c r="H14" s="192"/>
      <c r="I14" s="192"/>
      <c r="J14" s="192"/>
      <c r="K14" s="192"/>
      <c r="L14" s="193"/>
    </row>
    <row r="15" spans="2:12" ht="15" thickBot="1">
      <c r="B15" s="71">
        <v>0.7</v>
      </c>
      <c r="C15" s="72">
        <v>1.2899999999999998</v>
      </c>
      <c r="D15" s="194"/>
      <c r="E15" s="195"/>
      <c r="F15" s="195"/>
      <c r="G15" s="195"/>
      <c r="H15" s="195"/>
      <c r="I15" s="195"/>
      <c r="J15" s="195"/>
      <c r="K15" s="195"/>
      <c r="L15" s="196"/>
    </row>
    <row r="16" spans="2:12" ht="13.5">
      <c r="B16" s="71">
        <v>1.2</v>
      </c>
      <c r="C16" s="72">
        <v>0.9899999999999999</v>
      </c>
      <c r="D16" s="108" t="s">
        <v>53</v>
      </c>
      <c r="E16" s="109"/>
      <c r="F16" s="32"/>
      <c r="G16" s="32"/>
      <c r="H16" s="32"/>
      <c r="I16" s="32"/>
      <c r="J16" s="32"/>
      <c r="K16" s="32"/>
      <c r="L16" s="62"/>
    </row>
    <row r="17" spans="2:12" ht="13.5">
      <c r="B17" s="71">
        <v>0.5</v>
      </c>
      <c r="C17" s="72">
        <v>0.8999999999999999</v>
      </c>
      <c r="D17" s="63" t="s">
        <v>54</v>
      </c>
      <c r="E17" s="29">
        <v>0.7029521366343895</v>
      </c>
      <c r="F17" s="32"/>
      <c r="G17" s="32"/>
      <c r="H17" s="32"/>
      <c r="I17" s="32"/>
      <c r="J17" s="32"/>
      <c r="K17" s="32"/>
      <c r="L17" s="62"/>
    </row>
    <row r="18" spans="2:12" ht="13.5">
      <c r="B18" s="71">
        <v>3.24093076471154</v>
      </c>
      <c r="C18" s="72">
        <v>1.5678599333659111</v>
      </c>
      <c r="D18" s="63" t="s">
        <v>55</v>
      </c>
      <c r="E18" s="29">
        <v>0.4941417063988534</v>
      </c>
      <c r="F18" s="32"/>
      <c r="G18" s="32"/>
      <c r="H18" s="32"/>
      <c r="I18" s="32"/>
      <c r="J18" s="32"/>
      <c r="K18" s="32"/>
      <c r="L18" s="62"/>
    </row>
    <row r="19" spans="2:12" ht="13.5">
      <c r="B19" s="71">
        <v>2</v>
      </c>
      <c r="C19" s="72">
        <v>1.3193128762131072</v>
      </c>
      <c r="D19" s="63" t="s">
        <v>56</v>
      </c>
      <c r="E19" s="29">
        <v>0.4746856181834247</v>
      </c>
      <c r="F19" s="32"/>
      <c r="G19" s="32"/>
      <c r="H19" s="32"/>
      <c r="I19" s="32"/>
      <c r="J19" s="32"/>
      <c r="K19" s="32"/>
      <c r="L19" s="62"/>
    </row>
    <row r="20" spans="2:12" ht="13.5">
      <c r="B20" s="71">
        <v>3.665088576242787</v>
      </c>
      <c r="C20" s="72">
        <v>1.8540765934252874</v>
      </c>
      <c r="D20" s="63" t="s">
        <v>57</v>
      </c>
      <c r="E20" s="29">
        <v>0.5431012046612692</v>
      </c>
      <c r="F20" s="32"/>
      <c r="G20" s="32"/>
      <c r="H20" s="32"/>
      <c r="I20" s="32"/>
      <c r="J20" s="32"/>
      <c r="K20" s="32"/>
      <c r="L20" s="62"/>
    </row>
    <row r="21" spans="2:12" ht="15" thickBot="1">
      <c r="B21" s="71">
        <v>0.5</v>
      </c>
      <c r="C21" s="72">
        <v>0.3</v>
      </c>
      <c r="D21" s="64" t="s">
        <v>58</v>
      </c>
      <c r="E21" s="30">
        <v>28</v>
      </c>
      <c r="F21" s="32"/>
      <c r="G21" s="32"/>
      <c r="H21" s="32"/>
      <c r="I21" s="32"/>
      <c r="J21" s="32"/>
      <c r="K21" s="32"/>
      <c r="L21" s="62"/>
    </row>
    <row r="22" spans="2:12" ht="13.5">
      <c r="B22" s="71">
        <v>4.058643403096879</v>
      </c>
      <c r="C22" s="72">
        <v>2.2046527283141666</v>
      </c>
      <c r="D22" s="65"/>
      <c r="E22" s="32"/>
      <c r="F22" s="32"/>
      <c r="G22" s="32"/>
      <c r="H22" s="32"/>
      <c r="I22" s="32"/>
      <c r="J22" s="32"/>
      <c r="K22" s="32"/>
      <c r="L22" s="62"/>
    </row>
    <row r="23" spans="2:12" ht="15" thickBot="1">
      <c r="B23" s="71">
        <v>2.5</v>
      </c>
      <c r="C23" s="72">
        <v>2.1229720170100657</v>
      </c>
      <c r="D23" s="66" t="s">
        <v>59</v>
      </c>
      <c r="E23" s="32"/>
      <c r="F23" s="32"/>
      <c r="G23" s="32"/>
      <c r="H23" s="32"/>
      <c r="I23" s="32"/>
      <c r="J23" s="32"/>
      <c r="K23" s="32"/>
      <c r="L23" s="62"/>
    </row>
    <row r="24" spans="2:12" ht="13.5">
      <c r="B24" s="71">
        <v>4.355256056961819</v>
      </c>
      <c r="C24" s="72">
        <v>1.2</v>
      </c>
      <c r="D24" s="67"/>
      <c r="E24" s="31" t="s">
        <v>60</v>
      </c>
      <c r="F24" s="31" t="s">
        <v>61</v>
      </c>
      <c r="G24" s="31" t="s">
        <v>62</v>
      </c>
      <c r="H24" s="31" t="s">
        <v>63</v>
      </c>
      <c r="I24" s="31" t="s">
        <v>64</v>
      </c>
      <c r="J24" s="32"/>
      <c r="K24" s="32"/>
      <c r="L24" s="62"/>
    </row>
    <row r="25" spans="2:12" ht="13.5">
      <c r="B25" s="71">
        <v>4.901547931877145</v>
      </c>
      <c r="C25" s="72">
        <v>2.1422481160551983</v>
      </c>
      <c r="D25" s="63" t="s">
        <v>65</v>
      </c>
      <c r="E25" s="29">
        <v>1</v>
      </c>
      <c r="F25" s="29">
        <v>7.4913056362379935</v>
      </c>
      <c r="G25" s="29">
        <v>7.4913056362379935</v>
      </c>
      <c r="H25" s="29">
        <v>25.397793273110167</v>
      </c>
      <c r="I25" s="29">
        <v>3.0270020128114416E-05</v>
      </c>
      <c r="J25" s="32"/>
      <c r="K25" s="32"/>
      <c r="L25" s="62"/>
    </row>
    <row r="26" spans="2:12" ht="13.5">
      <c r="B26" s="71">
        <v>3</v>
      </c>
      <c r="C26" s="72">
        <v>2.52</v>
      </c>
      <c r="D26" s="63" t="s">
        <v>66</v>
      </c>
      <c r="E26" s="29">
        <v>26</v>
      </c>
      <c r="F26" s="29">
        <v>7.668931881117566</v>
      </c>
      <c r="G26" s="29">
        <v>0.29495891850452177</v>
      </c>
      <c r="H26" s="29"/>
      <c r="I26" s="29"/>
      <c r="J26" s="32"/>
      <c r="K26" s="32"/>
      <c r="L26" s="62"/>
    </row>
    <row r="27" spans="2:12" ht="15" thickBot="1">
      <c r="B27" s="71">
        <v>5.134729439023245</v>
      </c>
      <c r="C27" s="72">
        <v>1.8403452676633203</v>
      </c>
      <c r="D27" s="64" t="s">
        <v>67</v>
      </c>
      <c r="E27" s="30">
        <v>27</v>
      </c>
      <c r="F27" s="30">
        <v>15.16023751735556</v>
      </c>
      <c r="G27" s="30"/>
      <c r="H27" s="30"/>
      <c r="I27" s="30"/>
      <c r="J27" s="32"/>
      <c r="K27" s="32"/>
      <c r="L27" s="62"/>
    </row>
    <row r="28" spans="2:12" ht="15" thickBot="1">
      <c r="B28" s="71">
        <v>5.182378324790931</v>
      </c>
      <c r="C28" s="72">
        <v>2.3408019577336057</v>
      </c>
      <c r="D28" s="65"/>
      <c r="E28" s="32"/>
      <c r="F28" s="32"/>
      <c r="G28" s="32"/>
      <c r="H28" s="32"/>
      <c r="I28" s="32"/>
      <c r="J28" s="32"/>
      <c r="K28" s="32"/>
      <c r="L28" s="62"/>
    </row>
    <row r="29" spans="2:12" ht="13.5">
      <c r="B29" s="71">
        <v>5.578207453624236</v>
      </c>
      <c r="C29" s="72">
        <v>2.5402655184239618</v>
      </c>
      <c r="D29" s="67"/>
      <c r="E29" s="31" t="s">
        <v>68</v>
      </c>
      <c r="F29" s="31" t="s">
        <v>57</v>
      </c>
      <c r="G29" s="31" t="s">
        <v>69</v>
      </c>
      <c r="H29" s="31" t="s">
        <v>70</v>
      </c>
      <c r="I29" s="31" t="s">
        <v>71</v>
      </c>
      <c r="J29" s="31" t="s">
        <v>72</v>
      </c>
      <c r="K29" s="31" t="s">
        <v>73</v>
      </c>
      <c r="L29" s="68" t="s">
        <v>74</v>
      </c>
    </row>
    <row r="30" spans="2:12" ht="13.5">
      <c r="B30" s="71">
        <v>5.600804126580061</v>
      </c>
      <c r="C30" s="72">
        <v>2.3825736938118456</v>
      </c>
      <c r="D30" s="63" t="s">
        <v>75</v>
      </c>
      <c r="E30" s="29">
        <v>0.8773311443482699</v>
      </c>
      <c r="F30" s="29">
        <v>0.2261619262181316</v>
      </c>
      <c r="G30" s="29">
        <v>3.879216802841032</v>
      </c>
      <c r="H30" s="29">
        <v>0.0006401098622516979</v>
      </c>
      <c r="I30" s="29">
        <v>0.4124486471067229</v>
      </c>
      <c r="J30" s="29">
        <v>1.342213641589817</v>
      </c>
      <c r="K30" s="29">
        <v>0.4124486471067229</v>
      </c>
      <c r="L30" s="69">
        <v>1.342213641589817</v>
      </c>
    </row>
    <row r="31" spans="2:12" ht="15" thickBot="1">
      <c r="B31" s="71">
        <v>5.914815571901313</v>
      </c>
      <c r="C31" s="72">
        <v>1.912173491685679</v>
      </c>
      <c r="D31" s="64" t="s">
        <v>76</v>
      </c>
      <c r="E31" s="30">
        <v>0.21545340272911923</v>
      </c>
      <c r="F31" s="30">
        <v>0.04275189457345097</v>
      </c>
      <c r="G31" s="30">
        <v>5.039622334372903</v>
      </c>
      <c r="H31" s="30">
        <v>3.0270020128114246E-05</v>
      </c>
      <c r="I31" s="30">
        <v>0.12757562487563426</v>
      </c>
      <c r="J31" s="30">
        <v>0.3033311805826042</v>
      </c>
      <c r="K31" s="30">
        <v>0.12757562487563426</v>
      </c>
      <c r="L31" s="70">
        <v>0.3033311805826042</v>
      </c>
    </row>
    <row r="32" spans="2:3" ht="13.5">
      <c r="B32" s="71">
        <v>6.080531006106272</v>
      </c>
      <c r="C32" s="72">
        <v>1.5496954071869937</v>
      </c>
    </row>
    <row r="33" spans="2:3" ht="13.5">
      <c r="B33" s="71">
        <v>6.184066765411774</v>
      </c>
      <c r="C33" s="72">
        <v>2.60978784882738</v>
      </c>
    </row>
    <row r="34" spans="2:3" ht="13.5">
      <c r="B34" s="71">
        <v>8</v>
      </c>
      <c r="C34" s="72">
        <v>2.1</v>
      </c>
    </row>
    <row r="35" spans="2:3" ht="13.5">
      <c r="B35" s="71">
        <v>6.383876835138355</v>
      </c>
      <c r="C35" s="72">
        <v>2.453833376456253</v>
      </c>
    </row>
    <row r="36" spans="2:3" ht="13.5">
      <c r="B36" s="71">
        <v>6.577268806604547</v>
      </c>
      <c r="C36" s="72">
        <v>3.3</v>
      </c>
    </row>
    <row r="37" spans="2:3" ht="13.5">
      <c r="B37" s="71">
        <v>6.649277050741484</v>
      </c>
      <c r="C37" s="72">
        <v>1.32</v>
      </c>
    </row>
    <row r="38" spans="2:3" ht="13.5">
      <c r="B38" s="71">
        <v>6.6610949954465575</v>
      </c>
      <c r="C38" s="72">
        <v>1.7999999999999998</v>
      </c>
    </row>
    <row r="39" spans="2:3" ht="13.5">
      <c r="B39" s="71">
        <v>7.052135247835875</v>
      </c>
      <c r="C39" s="72">
        <v>2.4</v>
      </c>
    </row>
    <row r="40" spans="2:3" ht="13.5">
      <c r="B40" s="71">
        <v>8.753288849310213</v>
      </c>
      <c r="C40" s="72">
        <v>3.04267587641007</v>
      </c>
    </row>
    <row r="41" spans="2:3" ht="15" thickBot="1">
      <c r="B41" s="73">
        <v>9.137497773246391</v>
      </c>
      <c r="C41" s="74">
        <v>2.6999999999999997</v>
      </c>
    </row>
    <row r="42" spans="1:2" ht="13.5">
      <c r="A42" s="22"/>
      <c r="B42" s="28"/>
    </row>
  </sheetData>
  <sheetProtection/>
  <mergeCells count="13">
    <mergeCell ref="D14:L15"/>
    <mergeCell ref="A8:D8"/>
    <mergeCell ref="A9:D9"/>
    <mergeCell ref="A10:D10"/>
    <mergeCell ref="A11:D11"/>
    <mergeCell ref="D13:L13"/>
    <mergeCell ref="A4:E4"/>
    <mergeCell ref="A1:E1"/>
    <mergeCell ref="A2:E2"/>
    <mergeCell ref="A5:D5"/>
    <mergeCell ref="A6:D6"/>
    <mergeCell ref="A7:D7"/>
    <mergeCell ref="A3:E3"/>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Katherine  M</cp:lastModifiedBy>
  <dcterms:created xsi:type="dcterms:W3CDTF">2007-07-21T11:57:15Z</dcterms:created>
  <dcterms:modified xsi:type="dcterms:W3CDTF">2014-03-06T22:01:38Z</dcterms:modified>
  <cp:category/>
  <cp:version/>
  <cp:contentType/>
  <cp:contentStatus/>
</cp:coreProperties>
</file>